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370" yWindow="1380" windowWidth="12045" windowHeight="6375" activeTab="4"/>
  </bookViews>
  <sheets>
    <sheet name="P&amp;L" sheetId="1" r:id="rId1"/>
    <sheet name="BS" sheetId="2" r:id="rId2"/>
    <sheet name="Cashflow" sheetId="3" r:id="rId3"/>
    <sheet name="Equity" sheetId="4" r:id="rId4"/>
    <sheet name="Notes-ANF" sheetId="5" r:id="rId5"/>
  </sheets>
  <definedNames>
    <definedName name="_xlnm.Print_Area" localSheetId="1">'BS'!$A$1:$F$55</definedName>
    <definedName name="_xlnm.Print_Area" localSheetId="2">'Cashflow'!$A$1:$F$63</definedName>
    <definedName name="_xlnm.Print_Area" localSheetId="3">'Equity'!$A$1:$N$36</definedName>
    <definedName name="_xlnm.Print_Area" localSheetId="4">'Notes-ANF'!$A$1:$I$169</definedName>
    <definedName name="_xlnm.Print_Area" localSheetId="0">'P&amp;L'!$A$1:$I$55</definedName>
    <definedName name="_xlnm.Print_Titles" localSheetId="4">'Notes-ANF'!$1:$6</definedName>
    <definedName name="_xlnm.Print_Titles" localSheetId="0">'P&amp;L'!$1:$14</definedName>
  </definedNames>
  <calcPr fullCalcOnLoad="1"/>
</workbook>
</file>

<file path=xl/sharedStrings.xml><?xml version="1.0" encoding="utf-8"?>
<sst xmlns="http://schemas.openxmlformats.org/spreadsheetml/2006/main" count="334" uniqueCount="259">
  <si>
    <t>GOH BAN HUAT BERHAD (1713-A)</t>
  </si>
  <si>
    <t>(The figures have not been audited)</t>
  </si>
  <si>
    <t>INDIVIDUAL QUARTER</t>
  </si>
  <si>
    <t>CUMULATIVE QUARTER</t>
  </si>
  <si>
    <t>CURRENT</t>
  </si>
  <si>
    <t>PRECEDING YEAR</t>
  </si>
  <si>
    <t>YEAR</t>
  </si>
  <si>
    <t>CORRESPONDING</t>
  </si>
  <si>
    <t>QUARTER</t>
  </si>
  <si>
    <t>TO DATE</t>
  </si>
  <si>
    <t>RM'000</t>
  </si>
  <si>
    <t>Revenue</t>
  </si>
  <si>
    <t xml:space="preserve"> </t>
  </si>
  <si>
    <t xml:space="preserve">    (a)</t>
  </si>
  <si>
    <t>Basic (based on ordinary</t>
  </si>
  <si>
    <t>shares - sen)</t>
  </si>
  <si>
    <t xml:space="preserve">   (b)</t>
  </si>
  <si>
    <t>Fully diluted (based on ordinary</t>
  </si>
  <si>
    <t>1.</t>
  </si>
  <si>
    <t>Property, plant and equipment</t>
  </si>
  <si>
    <t>2.</t>
  </si>
  <si>
    <t>3.</t>
  </si>
  <si>
    <t>4.</t>
  </si>
  <si>
    <t>5.</t>
  </si>
  <si>
    <t>6.</t>
  </si>
  <si>
    <t>Intangible assets</t>
  </si>
  <si>
    <t>7.</t>
  </si>
  <si>
    <t xml:space="preserve">   </t>
  </si>
  <si>
    <t>8.</t>
  </si>
  <si>
    <t>Current Liabilities</t>
  </si>
  <si>
    <t>9.</t>
  </si>
  <si>
    <t>10.</t>
  </si>
  <si>
    <t>Reserves</t>
  </si>
  <si>
    <t>11.</t>
  </si>
  <si>
    <t>12.</t>
  </si>
  <si>
    <t>13.</t>
  </si>
  <si>
    <t>Notes to the Quarterly Report</t>
  </si>
  <si>
    <t>Taxation.</t>
  </si>
  <si>
    <t>CUMULATIVE</t>
  </si>
  <si>
    <t>YEAR TO DATE</t>
  </si>
  <si>
    <t>Quoted Securities.</t>
  </si>
  <si>
    <t>Changes in the composition of the group.</t>
  </si>
  <si>
    <t>Status of Corporate Proposals.</t>
  </si>
  <si>
    <t>Group borrowings and debt securities.</t>
  </si>
  <si>
    <t>The tenure of Group borrowings classified as short and long term categories are as follows :-</t>
  </si>
  <si>
    <t>Short term  -   secured</t>
  </si>
  <si>
    <t>Long term  -   secured</t>
  </si>
  <si>
    <t>Segmental Reporting.</t>
  </si>
  <si>
    <t>BEFORE</t>
  </si>
  <si>
    <t>ASSETS</t>
  </si>
  <si>
    <t>SEGMENTS</t>
  </si>
  <si>
    <t>TURNOVER</t>
  </si>
  <si>
    <t>TAX</t>
  </si>
  <si>
    <t>EMPLOYED</t>
  </si>
  <si>
    <t>Manufacturing</t>
  </si>
  <si>
    <t>Properties</t>
  </si>
  <si>
    <t>Review of the Performance</t>
  </si>
  <si>
    <t>Seasonality or Cyclicality of Operations.</t>
  </si>
  <si>
    <t>Current Year Prospects.</t>
  </si>
  <si>
    <t>Not applicable.</t>
  </si>
  <si>
    <t>Dividend.</t>
  </si>
  <si>
    <t>BY ORDER OF THE BOARD</t>
  </si>
  <si>
    <t>GOH BAN HUAT BERHAD</t>
  </si>
  <si>
    <t>COMPANY SECRETARY</t>
  </si>
  <si>
    <t>Kuala Lumpur</t>
  </si>
  <si>
    <t>Other investments</t>
  </si>
  <si>
    <t>Current Assets</t>
  </si>
  <si>
    <t>Cash flows from operating activities</t>
  </si>
  <si>
    <t>Adjustments for non-cash flow :-</t>
  </si>
  <si>
    <t>Non-cash items</t>
  </si>
  <si>
    <t>Non-operating items (investing/financing)</t>
  </si>
  <si>
    <t>working capital</t>
  </si>
  <si>
    <t>Changes in working capital</t>
  </si>
  <si>
    <t>Net change in current assets</t>
  </si>
  <si>
    <t>Net change in current liabilities</t>
  </si>
  <si>
    <t>Cash flows from financing activities</t>
  </si>
  <si>
    <t>Transactions with owners as owners</t>
  </si>
  <si>
    <t>CONDENSED CONSOLIDATED STATEMENT OF CHANGES</t>
  </si>
  <si>
    <t>Capital</t>
  </si>
  <si>
    <t>Total</t>
  </si>
  <si>
    <t>Cash flows from investing activities</t>
  </si>
  <si>
    <t>Equity investment</t>
  </si>
  <si>
    <t>Revaluation</t>
  </si>
  <si>
    <t xml:space="preserve">Share </t>
  </si>
  <si>
    <t>Premium</t>
  </si>
  <si>
    <t xml:space="preserve"> Capital</t>
  </si>
  <si>
    <t>CONDENSED CONSOLIDATED INCOME STATEMENT</t>
  </si>
  <si>
    <t>Valuation of Properties, Plant and Equipment</t>
  </si>
  <si>
    <t>Accounting Policies and Methods.</t>
  </si>
  <si>
    <t>Material changes in past estimates and their effect on the current interim period.</t>
  </si>
  <si>
    <t>Issuances, cancellations, repurchases, resale and repayments of debt and equity securities.</t>
  </si>
  <si>
    <t>Contingent liabilities and contingent assets.</t>
  </si>
  <si>
    <t>Material events not reflected in interim period.</t>
  </si>
  <si>
    <t>Profit / (loss) on sale of unquoted investments and / or properties.</t>
  </si>
  <si>
    <t>Financial instruments with off balance sheet risk.</t>
  </si>
  <si>
    <t>Material litigation.</t>
  </si>
  <si>
    <t>Comparisons with the preceding quarter's results.</t>
  </si>
  <si>
    <t>NG YIM KONG</t>
  </si>
  <si>
    <t>The Group operates mainly in two industry segments.</t>
  </si>
  <si>
    <t>Cumulative quarter</t>
  </si>
  <si>
    <t>(Unaudited)</t>
  </si>
  <si>
    <t>(Audited)</t>
  </si>
  <si>
    <t>Variance on Profit Forecast</t>
  </si>
  <si>
    <t>PERIOD</t>
  </si>
  <si>
    <t>period</t>
  </si>
  <si>
    <t>Unusual Items affecting assets, liabilities, equity, net income or cash flows.</t>
  </si>
  <si>
    <t>Attributable to:</t>
  </si>
  <si>
    <t>Inventories</t>
  </si>
  <si>
    <t>Cash and cash equivalents</t>
  </si>
  <si>
    <t>TOTAL ASSETS</t>
  </si>
  <si>
    <t>EQUITY AND LIABILITIES</t>
  </si>
  <si>
    <t>Equity attributable to equity holders of the parent</t>
  </si>
  <si>
    <t>Share capital</t>
  </si>
  <si>
    <t>Minority Interests</t>
  </si>
  <si>
    <t>Total Equity</t>
  </si>
  <si>
    <t>Borrowings</t>
  </si>
  <si>
    <t>Provision for taxation</t>
  </si>
  <si>
    <t>TOTAL EQUITY AND LIABILITIES</t>
  </si>
  <si>
    <t>Capital commitments</t>
  </si>
  <si>
    <t>PART A. NOTES TO THE INTERIM FINANCIAL REPORT</t>
  </si>
  <si>
    <t>PART B. NOTES PER BURSA MALAYSIA SECURITIES BERHAD LISTING REQUIREMENTS</t>
  </si>
  <si>
    <t>Dividends paid.</t>
  </si>
  <si>
    <t>Auditors' Report.</t>
  </si>
  <si>
    <t>No dividend was paid (aggregate or per share) in the financial quarter under review.</t>
  </si>
  <si>
    <t>As at 1st January 2008</t>
  </si>
  <si>
    <t>The property, plant and equipment are stated at valuation or cost less accumulated depreciation and impairment losses.</t>
  </si>
  <si>
    <t>The interim financial statements are unaudited and have been prepared in accordance with the FRS134; Interim Financial Reporting and paragraph 9.22 of the Bursa Malaysia Securities Berhad Listing Requirements.</t>
  </si>
  <si>
    <t>Deferred Tax</t>
  </si>
  <si>
    <t>Prepaid land lease payments</t>
  </si>
  <si>
    <t>Long term receivable</t>
  </si>
  <si>
    <t>Loss before tax</t>
  </si>
  <si>
    <t>Accumulated</t>
  </si>
  <si>
    <t>Losses</t>
  </si>
  <si>
    <t>Taxation consist of the followings :</t>
  </si>
  <si>
    <t>Current income tax</t>
  </si>
  <si>
    <t>Loss Per Share (sen)</t>
  </si>
  <si>
    <t>The audit report for the Group's Annual Report for the year ended 31 December 2008 was not qualified.</t>
  </si>
  <si>
    <t>(LS 0009297)</t>
  </si>
  <si>
    <t>AS AT 31/12/2008</t>
  </si>
  <si>
    <t>As at 1st January 2009</t>
  </si>
  <si>
    <t>Cash &amp; cash equivalents comprise:</t>
  </si>
  <si>
    <t>Cash &amp; bank balances</t>
  </si>
  <si>
    <t>Fixed deposit with licensed banks</t>
  </si>
  <si>
    <t>Purchase of property, plant and equipment,</t>
  </si>
  <si>
    <t>representing net cash generated from/(used in)</t>
  </si>
  <si>
    <t xml:space="preserve">Tax paid </t>
  </si>
  <si>
    <t>Interest paid</t>
  </si>
  <si>
    <t>Short term borrowing</t>
  </si>
  <si>
    <t>The accounting policies and methods of computation adopted in the quarterly financial statements are consistent with those adopted in the audited Annual Financial Statements for the year ended 31 December 2008.</t>
  </si>
  <si>
    <t>The quarterly financial statements are to be read in conjunction with the latest audited annual financial statements.</t>
  </si>
  <si>
    <t>There was no unusual  item affecting assets, liabilities, equity, net income or cash flows during the financial quarter under review.</t>
  </si>
  <si>
    <t>There was no material effect on the current interim period from estimates of amounts reported in prior interim periods of the current financial year or prior financial years .</t>
  </si>
  <si>
    <t>Information on the Group's operations by geographical segments was not presented as the Group predominantly operates in Malaysia.</t>
  </si>
  <si>
    <t>There was no material event subsequent to the end of the interim period that have not been reflected in the financial statements for the current financial quarter under review.</t>
  </si>
  <si>
    <t>There was no change in the composition of the Group during the financial quarter under review.</t>
  </si>
  <si>
    <t>There was no off balance sheet financial instrument during the financial quarter under review.</t>
  </si>
  <si>
    <t>There was no issuance, cancellation, repurchase, resale and repayment of debt and equity securities in the financial quarter under review.</t>
  </si>
  <si>
    <t xml:space="preserve">There was no disposal of unquoted investment or property during the financial quarter under review. </t>
  </si>
  <si>
    <t>There was no purchase or disposal of quoted securities during the financial quarter under review.</t>
  </si>
  <si>
    <t>Interest received</t>
  </si>
  <si>
    <t>Trust income received</t>
  </si>
  <si>
    <t>Effective for</t>
  </si>
  <si>
    <t>financial</t>
  </si>
  <si>
    <t>periods</t>
  </si>
  <si>
    <t>beginning on</t>
  </si>
  <si>
    <t>or after</t>
  </si>
  <si>
    <t>FRS 7</t>
  </si>
  <si>
    <t>FRS 8</t>
  </si>
  <si>
    <t>FRS 139</t>
  </si>
  <si>
    <t>IC Interpretation 9</t>
  </si>
  <si>
    <t>IC Interpretation 10</t>
  </si>
  <si>
    <t>Financial Instruments: Disclosure</t>
  </si>
  <si>
    <t>Operating Segments</t>
  </si>
  <si>
    <t>Financial Instruments: Recognition and</t>
  </si>
  <si>
    <t>Measurement</t>
  </si>
  <si>
    <t>Reassessment of Embedded Derivatives</t>
  </si>
  <si>
    <t>Interim Financial Reporting and Impairment</t>
  </si>
  <si>
    <t>1 January 2010</t>
  </si>
  <si>
    <t>1 July 2009</t>
  </si>
  <si>
    <t>The Group and the Company are exempted from disclosing the possible impact, if any, to the financial statements upon the initial application of FRS 139.</t>
  </si>
  <si>
    <t>LOSS</t>
  </si>
  <si>
    <t>There was no material capital commitment for the Group as at the date of this announcement.</t>
  </si>
  <si>
    <t>No dividend was recommended for this quarter.</t>
  </si>
  <si>
    <t>Cost of sales</t>
  </si>
  <si>
    <t>Other income</t>
  </si>
  <si>
    <t>Administrative expenses</t>
  </si>
  <si>
    <t>Selling &amp; distribution expenses</t>
  </si>
  <si>
    <t>Finance costs</t>
  </si>
  <si>
    <t>Income tax</t>
  </si>
  <si>
    <t>Loss after taxation</t>
  </si>
  <si>
    <t>Equity holders of the parent</t>
  </si>
  <si>
    <t>Minority interests</t>
  </si>
  <si>
    <t>Investment property</t>
  </si>
  <si>
    <t>Trade and other receivables</t>
  </si>
  <si>
    <t>Share premium</t>
  </si>
  <si>
    <t>Other reserves</t>
  </si>
  <si>
    <t>Accumulated losses</t>
  </si>
  <si>
    <t>Non-Current Assets</t>
  </si>
  <si>
    <t>Non-Current Liabilities</t>
  </si>
  <si>
    <t>Trade and other payables</t>
  </si>
  <si>
    <t>The Condensed Consolidated Balance Sheet Statement should be read in conjunction with the Audited Financial Report for the year ended 31 December 2008</t>
  </si>
  <si>
    <t>The Condensed Consolidated Cash Flow Statement should be read in conjunction with the Audited Financial Report for the year ended 31 December 2008.</t>
  </si>
  <si>
    <t>Deferred taxation</t>
  </si>
  <si>
    <t>Over provision of income tax</t>
  </si>
  <si>
    <t>Total Liabilities</t>
  </si>
  <si>
    <t>Loss per share in sen</t>
  </si>
  <si>
    <t>Net assets per share (RM)</t>
  </si>
  <si>
    <t>Operating loss before changes in</t>
  </si>
  <si>
    <t>Cash used in operations</t>
  </si>
  <si>
    <t>Net cash used in operating activities</t>
  </si>
  <si>
    <t>The Condensed Consolidated Income Statement should be read in conjunction with the Audited Financial Report for the year ended 31 December 2008</t>
  </si>
  <si>
    <t>The Condensed Consolidated Statement of Changes In Equity should be read in conjunction with the Audited Financial Report for the year ended 31 December 2008.</t>
  </si>
  <si>
    <t>SECOND QUARTER REPORT</t>
  </si>
  <si>
    <t>CONDENSED CONSOLIDATED CASH FLOW STATEMENT FOR THE SECOND</t>
  </si>
  <si>
    <t>30/06/2009</t>
  </si>
  <si>
    <t>30/06/2008</t>
  </si>
  <si>
    <t>AS AT 30/06/2009</t>
  </si>
  <si>
    <t>CONDENSED CONSOLIDATED BALANCE SHEET AS AT  30 JUNE 2009</t>
  </si>
  <si>
    <t>QUARTER ENDED 30 JUNE 2009</t>
  </si>
  <si>
    <t>IN EQUITY FOR THE QUARTER ENDED 30 JUNE 2008</t>
  </si>
  <si>
    <t>Quarterly report on consolidated results for the Second Quarter ended 30/06/2009</t>
  </si>
  <si>
    <t>As at 30th June 2009</t>
  </si>
  <si>
    <t>As at 30th June 2008</t>
  </si>
  <si>
    <t>For the financial quarter ended 30 June 2009</t>
  </si>
  <si>
    <t>The Group's business operations in the current quarter were not affected by seasonal or cyclical factors.</t>
  </si>
  <si>
    <t>Financial information by industry segment was as follows (6 months to-date, ended 30/06/09) : -</t>
  </si>
  <si>
    <t>6 months ended</t>
  </si>
  <si>
    <t>30 June</t>
  </si>
  <si>
    <t>27/08/2009</t>
  </si>
  <si>
    <t>As at 27 August 2009, there were no changes in material litigation, including the status of pending material litigation since the last annual balance sheet date of 31 December 2008.</t>
  </si>
  <si>
    <t>As at 27 August 2009, there were no corporate proposals since the last annual balance sheet date of 31 December 2008.</t>
  </si>
  <si>
    <t>The lower turnover for the current quarter as compared to the corresponding quarter last year was due to adverse global and domestic economic conditions.</t>
  </si>
  <si>
    <t>The loss before tax of RM5.0 million in the current quarter as compared to a loss of RM3.6 million was mainly due to higher production cost and selling and distribution expenses.</t>
  </si>
  <si>
    <t>The weaker sales performance in the current quarter versus the previous quarter was due to adverse global and domestic economic conditions.</t>
  </si>
  <si>
    <t>The higher loss before tax of RM5.0 million in the current quarter versus the previous quarter's loss before tax of RM2.4 million was mainly due to lower turnover and higher production cost.</t>
  </si>
  <si>
    <t>((RM4,964,000) / RM61,919,000 )</t>
  </si>
  <si>
    <t>((RM3,721,000) / RM61,919,000 )</t>
  </si>
  <si>
    <t>((RM7,356,000) / RM61,919,000 )</t>
  </si>
  <si>
    <t>((RM7,205,000) / RM61,919,000 )</t>
  </si>
  <si>
    <t>Gross (loss) / profit</t>
  </si>
  <si>
    <t>(Repayment)/drawdown of bank borrowings,</t>
  </si>
  <si>
    <t>The Standards and IC Interpretations Issued but Not Yet Effective</t>
  </si>
  <si>
    <t>FRSs and IC Interpretations</t>
  </si>
  <si>
    <t>The other new FRSs and IC Interpretations above are expected to have no significant impact on the financial statements of the Company upon their initial application except for the changes in disclosures.</t>
  </si>
  <si>
    <t>Loss per share.</t>
  </si>
  <si>
    <t>representing net cash used in investing activities</t>
  </si>
  <si>
    <t>financing activities</t>
  </si>
  <si>
    <t>Net change in cash &amp; cash equivalents</t>
  </si>
  <si>
    <t xml:space="preserve">Cash &amp; cash equivalents at beginning of the </t>
  </si>
  <si>
    <t>Cash &amp; cash equivalents at end of the period</t>
  </si>
  <si>
    <t>Net loss for the period representing total recognised income and expenses for the period</t>
  </si>
  <si>
    <t>Group turnover decreased by 35.8% for the second quarter of 2009 as compared to the same quarter of 2008. The Group recorded a loss before tax of RM5.0 million in the current quarter as compared to a loss before tax of RM3.6 million in the corresponding second quarter of 2008.</t>
  </si>
  <si>
    <t>Group turnover decreased from RM8.8 million in the first quarter of 2009 to RM7.3 million in the current quarter. Current quarter performance resulted in a loss before tax of RM5.0 million as compared to a loss before tax of RM2.4 million in the preceding quarter.</t>
  </si>
  <si>
    <t>The Group's operating environment, principally within the ceramic building materials industry, remains difficult and challenging, with intense competition from imports sourced from cheaper cost manufacturing countries.  However, the Group has taken measures to discontinue manufacturing of lower priced products in favour of higher value added products and hopes this will result in better performance for the Group for the remainder of the financial year.</t>
  </si>
  <si>
    <t>Second Quarter</t>
  </si>
  <si>
    <t>Total Issued Shares ('000)</t>
  </si>
  <si>
    <t>Net Loss After Tax (RM'000)</t>
  </si>
  <si>
    <t>As at 27 August 2009, bank guarantees totaling RM174,000 were issued for the subsidiaries' operations.</t>
  </si>
  <si>
    <t>There are no changes in other contingent liabilities and contingent assets since the last annual balance sheet date as at 31 December 2008.</t>
  </si>
</sst>
</file>

<file path=xl/styles.xml><?xml version="1.0" encoding="utf-8"?>
<styleSheet xmlns="http://schemas.openxmlformats.org/spreadsheetml/2006/main">
  <numFmts count="4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 #,##0;\-&quot;RM&quot;\ #,##0"/>
    <numFmt numFmtId="165" formatCode="&quot;RM&quot;\ #,##0;[Red]\-&quot;RM&quot;\ #,##0"/>
    <numFmt numFmtId="166" formatCode="&quot;RM&quot;\ #,##0.00;\-&quot;RM&quot;\ #,##0.00"/>
    <numFmt numFmtId="167" formatCode="&quot;RM&quot;\ #,##0.00;[Red]\-&quot;RM&quot;\ #,##0.00"/>
    <numFmt numFmtId="168" formatCode="_-&quot;RM&quot;\ * #,##0_-;\-&quot;RM&quot;\ * #,##0_-;_-&quot;RM&quot;\ * &quot;-&quot;_-;_-@_-"/>
    <numFmt numFmtId="169" formatCode="_-* #,##0_-;\-* #,##0_-;_-* &quot;-&quot;_-;_-@_-"/>
    <numFmt numFmtId="170" formatCode="_-&quot;RM&quot;\ * #,##0.00_-;\-&quot;RM&quot;\ * #,##0.00_-;_-&quot;RM&quot;\ * &quot;-&quot;??_-;_-@_-"/>
    <numFmt numFmtId="171" formatCode="_-* #,##0.00_-;\-* #,##0.00_-;_-* &quot;-&quot;??_-;_-@_-"/>
    <numFmt numFmtId="172" formatCode="\$#,##0_);\(\$#,##0\)"/>
    <numFmt numFmtId="173" formatCode="\$#,##0_);[Red]\(\$#,##0\)"/>
    <numFmt numFmtId="174" formatCode="\$#,##0.00_);\(\$#,##0.00\)"/>
    <numFmt numFmtId="175" formatCode="\$#,##0.00_);[Red]\(\$#,##0.00\)"/>
    <numFmt numFmtId="176" formatCode="&quot;RM&quot;#,##0.00;[Red]\-&quot;RM&quot;#,##0.00"/>
    <numFmt numFmtId="177" formatCode="_(* #,##0.0_);_(* \(#,##0.0\);_(* &quot;-&quot;?_);_(@_)"/>
    <numFmt numFmtId="178" formatCode="_(* #,##0_);_(* \(#,##0\);_(* &quot;-&quot;??_);_(@_)"/>
    <numFmt numFmtId="179" formatCode="_-* #,##0_-;\-* #,##0_-;_-* &quot;-&quot;??_-;_-@_-"/>
    <numFmt numFmtId="180" formatCode="0.00_)"/>
    <numFmt numFmtId="181" formatCode="_(* #,##0.0000_);_(* \(#,##0.0000\);_(* &quot;-&quot;??_);_(@_)"/>
    <numFmt numFmtId="182" formatCode="0%;\(0%\)"/>
    <numFmt numFmtId="183" formatCode="0.0%;\(0.0%\)"/>
    <numFmt numFmtId="184" formatCode="#,##0.00000_);\(#,##0.00000\)"/>
    <numFmt numFmtId="185" formatCode="#,##0.000000_);\(#,##0.000000\)"/>
    <numFmt numFmtId="186" formatCode="#,###.00_);\(#,##0.00\)"/>
    <numFmt numFmtId="187" formatCode="#,###.000_);\(#,##0.000\)"/>
    <numFmt numFmtId="188" formatCode="_(* #,##0.00000_);_(* \(#,##0.00000\);_(* &quot;-&quot;??_);_(@_)"/>
    <numFmt numFmtId="189" formatCode="_(* #,##0.000000_);_(* \(#,##0.000000\);_(* &quot;-&quot;??_);_(@_)"/>
    <numFmt numFmtId="190" formatCode="&quot;$&quot;#,##0.0"/>
    <numFmt numFmtId="191" formatCode="_(* #,##0.0_);_(* \(#,##0.0\);_(* &quot;-&quot;??_);_(@_)"/>
    <numFmt numFmtId="192" formatCode="0.0%"/>
    <numFmt numFmtId="193" formatCode="#,##0.0_);\(#,##0.0\)"/>
    <numFmt numFmtId="194" formatCode="0.0"/>
    <numFmt numFmtId="195" formatCode="_ * #,##0.00_ ;_ * \-#,##0.00_ ;_ * &quot;-&quot;??_ ;_ @_ "/>
    <numFmt numFmtId="196" formatCode="_ * #,##0_ ;_ * \-#,##0_ ;_ * &quot;-&quot;??_ ;_ @_ "/>
    <numFmt numFmtId="197" formatCode="mmm\ yy"/>
    <numFmt numFmtId="198" formatCode="#,##0_ ;\-#,##0\ "/>
    <numFmt numFmtId="199" formatCode="#,##0_);\(#,###\)"/>
    <numFmt numFmtId="200" formatCode="#,##0\ ;\(#,##0\)"/>
  </numFmts>
  <fonts count="22">
    <font>
      <sz val="10"/>
      <name val="Arial"/>
      <family val="2"/>
    </font>
    <font>
      <sz val="12"/>
      <name val="Helv"/>
      <family val="2"/>
    </font>
    <font>
      <b/>
      <sz val="10"/>
      <name val="Arial"/>
      <family val="2"/>
    </font>
    <font>
      <sz val="10"/>
      <color indexed="8"/>
      <name val="Arial"/>
      <family val="2"/>
    </font>
    <font>
      <sz val="8"/>
      <name val="Arial"/>
      <family val="2"/>
    </font>
    <font>
      <b/>
      <sz val="12"/>
      <name val="Arial"/>
      <family val="0"/>
    </font>
    <font>
      <u val="single"/>
      <sz val="10"/>
      <color indexed="12"/>
      <name val="Arial"/>
      <family val="2"/>
    </font>
    <font>
      <b/>
      <i/>
      <sz val="16"/>
      <name val="Helv"/>
      <family val="2"/>
    </font>
    <font>
      <sz val="10"/>
      <name val="Times New Roman"/>
      <family val="1"/>
    </font>
    <font>
      <sz val="11"/>
      <name val="Arial"/>
      <family val="2"/>
    </font>
    <font>
      <b/>
      <sz val="11"/>
      <name val="Times New Roman"/>
      <family val="1"/>
    </font>
    <font>
      <sz val="11"/>
      <name val="Times New Roman"/>
      <family val="1"/>
    </font>
    <font>
      <i/>
      <sz val="11"/>
      <name val="Times New Roman"/>
      <family val="1"/>
    </font>
    <font>
      <b/>
      <sz val="11"/>
      <name val="Arial"/>
      <family val="2"/>
    </font>
    <font>
      <sz val="9"/>
      <color indexed="10"/>
      <name val="Times New Roman"/>
      <family val="1"/>
    </font>
    <font>
      <sz val="11"/>
      <color indexed="10"/>
      <name val="Times New Roman"/>
      <family val="1"/>
    </font>
    <font>
      <u val="single"/>
      <sz val="11"/>
      <name val="Times New Roman"/>
      <family val="1"/>
    </font>
    <font>
      <sz val="9"/>
      <name val="Times New Roman"/>
      <family val="1"/>
    </font>
    <font>
      <sz val="12"/>
      <name val="Times New Roman"/>
      <family val="1"/>
    </font>
    <font>
      <u val="single"/>
      <sz val="10"/>
      <color indexed="36"/>
      <name val="Arial"/>
      <family val="2"/>
    </font>
    <font>
      <b/>
      <sz val="11"/>
      <color indexed="8"/>
      <name val="Times New Roman"/>
      <family val="1"/>
    </font>
    <font>
      <sz val="11"/>
      <color indexed="8"/>
      <name val="Times New Roman"/>
      <family val="1"/>
    </font>
  </fonts>
  <fills count="4">
    <fill>
      <patternFill/>
    </fill>
    <fill>
      <patternFill patternType="gray125"/>
    </fill>
    <fill>
      <patternFill patternType="solid">
        <fgColor indexed="22"/>
        <bgColor indexed="64"/>
      </patternFill>
    </fill>
    <fill>
      <patternFill patternType="solid">
        <fgColor indexed="26"/>
        <bgColor indexed="64"/>
      </patternFill>
    </fill>
  </fills>
  <borders count="8">
    <border>
      <left/>
      <right/>
      <top/>
      <bottom/>
      <diagonal/>
    </border>
    <border>
      <left>
        <color indexed="63"/>
      </left>
      <right>
        <color indexed="63"/>
      </right>
      <top style="medium"/>
      <bottom style="medium"/>
    </border>
    <border>
      <left>
        <color indexed="63"/>
      </left>
      <right>
        <color indexed="63"/>
      </right>
      <top style="thin"/>
      <bottom style="thin"/>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medium"/>
    </border>
    <border>
      <left>
        <color indexed="63"/>
      </left>
      <right>
        <color indexed="63"/>
      </right>
      <top style="thin"/>
      <bottom style="double"/>
    </border>
    <border>
      <left>
        <color indexed="63"/>
      </left>
      <right>
        <color indexed="63"/>
      </right>
      <top>
        <color indexed="63"/>
      </top>
      <bottom style="double"/>
    </border>
  </borders>
  <cellStyleXfs count="68">
    <xf numFmtId="41" fontId="9" fillId="0" borderId="0">
      <alignment/>
      <protection/>
    </xf>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84" fontId="0" fillId="0" borderId="0" applyFill="0" applyBorder="0" applyAlignment="0">
      <protection/>
    </xf>
    <xf numFmtId="185" fontId="0" fillId="0" borderId="0" applyFill="0" applyBorder="0" applyAlignment="0">
      <protection/>
    </xf>
    <xf numFmtId="186" fontId="0" fillId="0" borderId="0" applyFill="0" applyBorder="0" applyAlignment="0">
      <protection/>
    </xf>
    <xf numFmtId="183" fontId="0" fillId="0" borderId="0" applyFill="0" applyBorder="0" applyAlignment="0">
      <protection/>
    </xf>
    <xf numFmtId="187" fontId="0" fillId="0" borderId="0" applyFill="0" applyBorder="0" applyAlignment="0">
      <protection/>
    </xf>
    <xf numFmtId="184" fontId="0" fillId="0" borderId="0" applyFill="0" applyBorder="0" applyAlignment="0">
      <protection/>
    </xf>
    <xf numFmtId="188" fontId="0" fillId="0" borderId="0" applyFill="0" applyBorder="0" applyAlignment="0">
      <protection/>
    </xf>
    <xf numFmtId="185" fontId="0" fillId="0" borderId="0" applyFill="0" applyBorder="0" applyAlignment="0">
      <protection/>
    </xf>
    <xf numFmtId="43" fontId="0" fillId="0" borderId="0" applyFont="0" applyFill="0" applyBorder="0" applyAlignment="0" applyProtection="0"/>
    <xf numFmtId="41" fontId="0" fillId="0" borderId="0" applyFont="0" applyFill="0" applyBorder="0" applyAlignment="0" applyProtection="0"/>
    <xf numFmtId="18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85" fontId="0" fillId="0" borderId="0" applyFont="0" applyFill="0" applyBorder="0" applyAlignment="0" applyProtection="0"/>
    <xf numFmtId="0" fontId="1" fillId="0" borderId="0">
      <alignment/>
      <protection/>
    </xf>
    <xf numFmtId="14" fontId="3" fillId="0" borderId="0" applyFill="0" applyBorder="0" applyAlignment="0">
      <protection/>
    </xf>
    <xf numFmtId="184" fontId="0" fillId="0" borderId="0" applyFill="0" applyBorder="0" applyAlignment="0">
      <protection/>
    </xf>
    <xf numFmtId="185" fontId="0" fillId="0" borderId="0" applyFill="0" applyBorder="0" applyAlignment="0">
      <protection/>
    </xf>
    <xf numFmtId="184" fontId="0" fillId="0" borderId="0" applyFill="0" applyBorder="0" applyAlignment="0">
      <protection/>
    </xf>
    <xf numFmtId="188" fontId="0" fillId="0" borderId="0" applyFill="0" applyBorder="0" applyAlignment="0">
      <protection/>
    </xf>
    <xf numFmtId="185" fontId="0" fillId="0" borderId="0" applyFill="0" applyBorder="0" applyAlignment="0">
      <protection/>
    </xf>
    <xf numFmtId="0" fontId="19" fillId="0" borderId="0" applyNumberFormat="0" applyFill="0" applyBorder="0" applyAlignment="0" applyProtection="0"/>
    <xf numFmtId="38" fontId="4" fillId="2" borderId="0" applyNumberFormat="0" applyBorder="0" applyAlignment="0" applyProtection="0"/>
    <xf numFmtId="0" fontId="5" fillId="0" borderId="1" applyNumberFormat="0" applyAlignment="0" applyProtection="0"/>
    <xf numFmtId="0" fontId="5" fillId="0" borderId="2">
      <alignment horizontal="left" vertical="center"/>
      <protection/>
    </xf>
    <xf numFmtId="0" fontId="6" fillId="0" borderId="0" applyNumberFormat="0" applyFill="0" applyBorder="0" applyAlignment="0" applyProtection="0"/>
    <xf numFmtId="10" fontId="4" fillId="3" borderId="3" applyNumberFormat="0" applyBorder="0" applyAlignment="0" applyProtection="0"/>
    <xf numFmtId="184" fontId="0" fillId="0" borderId="0" applyFill="0" applyBorder="0" applyAlignment="0">
      <protection/>
    </xf>
    <xf numFmtId="185" fontId="0" fillId="0" borderId="0" applyFill="0" applyBorder="0" applyAlignment="0">
      <protection/>
    </xf>
    <xf numFmtId="184" fontId="0" fillId="0" borderId="0" applyFill="0" applyBorder="0" applyAlignment="0">
      <protection/>
    </xf>
    <xf numFmtId="188" fontId="0" fillId="0" borderId="0" applyFill="0" applyBorder="0" applyAlignment="0">
      <protection/>
    </xf>
    <xf numFmtId="185" fontId="0" fillId="0" borderId="0" applyFill="0" applyBorder="0" applyAlignment="0">
      <protection/>
    </xf>
    <xf numFmtId="180" fontId="7" fillId="0" borderId="0">
      <alignment/>
      <protection/>
    </xf>
    <xf numFmtId="9" fontId="0" fillId="0" borderId="0" applyFont="0" applyFill="0" applyBorder="0" applyAlignment="0" applyProtection="0"/>
    <xf numFmtId="187" fontId="0" fillId="0" borderId="0" applyFont="0" applyFill="0" applyBorder="0" applyAlignment="0" applyProtection="0"/>
    <xf numFmtId="182" fontId="0" fillId="0" borderId="0" applyFont="0" applyFill="0" applyBorder="0" applyAlignment="0" applyProtection="0"/>
    <xf numFmtId="10" fontId="0" fillId="0" borderId="0" applyFont="0" applyFill="0" applyBorder="0" applyAlignment="0" applyProtection="0"/>
    <xf numFmtId="184" fontId="0" fillId="0" borderId="0" applyFill="0" applyBorder="0" applyAlignment="0">
      <protection/>
    </xf>
    <xf numFmtId="185" fontId="0" fillId="0" borderId="0" applyFill="0" applyBorder="0" applyAlignment="0">
      <protection/>
    </xf>
    <xf numFmtId="184" fontId="0" fillId="0" borderId="0" applyFill="0" applyBorder="0" applyAlignment="0">
      <protection/>
    </xf>
    <xf numFmtId="188" fontId="0" fillId="0" borderId="0" applyFill="0" applyBorder="0" applyAlignment="0">
      <protection/>
    </xf>
    <xf numFmtId="185" fontId="0" fillId="0" borderId="0" applyFill="0" applyBorder="0" applyAlignment="0">
      <protection/>
    </xf>
    <xf numFmtId="49" fontId="3" fillId="0" borderId="0" applyFill="0" applyBorder="0" applyAlignment="0">
      <protection/>
    </xf>
    <xf numFmtId="190" fontId="0" fillId="0" borderId="0" applyFill="0" applyBorder="0" applyAlignment="0">
      <protection/>
    </xf>
    <xf numFmtId="189" fontId="0" fillId="0" borderId="0" applyFill="0" applyBorder="0" applyAlignment="0">
      <protection/>
    </xf>
  </cellStyleXfs>
  <cellXfs count="102">
    <xf numFmtId="0" fontId="0" fillId="0" borderId="0" xfId="0" applyAlignment="1">
      <alignment/>
    </xf>
    <xf numFmtId="0" fontId="11" fillId="0" borderId="0" xfId="0" applyFont="1" applyAlignment="1">
      <alignment/>
    </xf>
    <xf numFmtId="0" fontId="11" fillId="0" borderId="4" xfId="0" applyFont="1" applyBorder="1" applyAlignment="1">
      <alignment horizontal="center"/>
    </xf>
    <xf numFmtId="178" fontId="9" fillId="0" borderId="0" xfId="31" applyNumberFormat="1" applyFont="1" applyAlignment="1">
      <alignment/>
    </xf>
    <xf numFmtId="178" fontId="10" fillId="0" borderId="0" xfId="31" applyNumberFormat="1" applyFont="1" applyAlignment="1">
      <alignment/>
    </xf>
    <xf numFmtId="178" fontId="0" fillId="0" borderId="0" xfId="31" applyNumberFormat="1" applyAlignment="1">
      <alignment/>
    </xf>
    <xf numFmtId="178" fontId="13" fillId="0" borderId="0" xfId="31" applyNumberFormat="1" applyFont="1" applyAlignment="1">
      <alignment/>
    </xf>
    <xf numFmtId="178" fontId="10" fillId="0" borderId="0" xfId="31" applyNumberFormat="1" applyFont="1" applyAlignment="1">
      <alignment horizontal="left"/>
    </xf>
    <xf numFmtId="178" fontId="9" fillId="0" borderId="0" xfId="31" applyNumberFormat="1" applyFont="1" applyAlignment="1">
      <alignment horizontal="left"/>
    </xf>
    <xf numFmtId="0" fontId="11" fillId="0" borderId="0" xfId="0" applyFont="1" applyBorder="1" applyAlignment="1">
      <alignment horizontal="center"/>
    </xf>
    <xf numFmtId="178" fontId="11" fillId="0" borderId="0" xfId="31" applyNumberFormat="1" applyFont="1" applyAlignment="1">
      <alignment/>
    </xf>
    <xf numFmtId="0" fontId="11" fillId="0" borderId="0" xfId="0" applyFont="1" applyFill="1" applyAlignment="1">
      <alignment/>
    </xf>
    <xf numFmtId="41" fontId="11" fillId="0" borderId="0" xfId="0" applyNumberFormat="1" applyFont="1" applyFill="1" applyAlignment="1">
      <alignment/>
    </xf>
    <xf numFmtId="41" fontId="11" fillId="0" borderId="5" xfId="0" applyNumberFormat="1" applyFont="1" applyFill="1" applyBorder="1" applyAlignment="1">
      <alignment/>
    </xf>
    <xf numFmtId="41" fontId="11" fillId="0" borderId="0" xfId="0" applyNumberFormat="1" applyFont="1" applyFill="1" applyBorder="1" applyAlignment="1">
      <alignment/>
    </xf>
    <xf numFmtId="43" fontId="11" fillId="0" borderId="0" xfId="0" applyNumberFormat="1" applyFont="1" applyFill="1" applyAlignment="1">
      <alignment/>
    </xf>
    <xf numFmtId="178" fontId="11" fillId="0" borderId="0" xfId="31" applyNumberFormat="1" applyFont="1" applyFill="1" applyAlignment="1">
      <alignment/>
    </xf>
    <xf numFmtId="43" fontId="11" fillId="0" borderId="0" xfId="31" applyFont="1" applyFill="1" applyAlignment="1">
      <alignment/>
    </xf>
    <xf numFmtId="178" fontId="11" fillId="0" borderId="4" xfId="31" applyNumberFormat="1" applyFont="1" applyFill="1" applyBorder="1" applyAlignment="1">
      <alignment/>
    </xf>
    <xf numFmtId="178" fontId="8" fillId="0" borderId="0" xfId="0" applyNumberFormat="1" applyFont="1" applyFill="1" applyAlignment="1">
      <alignment/>
    </xf>
    <xf numFmtId="178" fontId="11" fillId="0" borderId="0" xfId="0" applyNumberFormat="1" applyFont="1" applyFill="1" applyAlignment="1">
      <alignment/>
    </xf>
    <xf numFmtId="41" fontId="11" fillId="0" borderId="4" xfId="0" applyNumberFormat="1" applyFont="1" applyFill="1" applyBorder="1" applyAlignment="1">
      <alignment/>
    </xf>
    <xf numFmtId="43" fontId="11" fillId="0" borderId="0" xfId="0" applyNumberFormat="1" applyFont="1" applyFill="1" applyAlignment="1">
      <alignment horizontal="center"/>
    </xf>
    <xf numFmtId="178" fontId="11" fillId="0" borderId="2" xfId="0" applyNumberFormat="1" applyFont="1" applyFill="1" applyBorder="1" applyAlignment="1">
      <alignment/>
    </xf>
    <xf numFmtId="41" fontId="11" fillId="0" borderId="6" xfId="0" applyNumberFormat="1" applyFont="1" applyFill="1" applyBorder="1" applyAlignment="1">
      <alignment/>
    </xf>
    <xf numFmtId="0" fontId="10" fillId="0" borderId="0" xfId="0" applyFont="1" applyFill="1" applyAlignment="1">
      <alignment/>
    </xf>
    <xf numFmtId="0" fontId="11" fillId="0" borderId="0" xfId="0" applyFont="1" applyFill="1" applyBorder="1" applyAlignment="1">
      <alignment/>
    </xf>
    <xf numFmtId="0" fontId="11" fillId="0" borderId="0" xfId="0" applyFont="1" applyFill="1" applyAlignment="1" quotePrefix="1">
      <alignment horizontal="center"/>
    </xf>
    <xf numFmtId="0" fontId="11" fillId="0" borderId="4" xfId="0" applyFont="1" applyFill="1" applyBorder="1" applyAlignment="1">
      <alignment horizontal="center"/>
    </xf>
    <xf numFmtId="178" fontId="11" fillId="0" borderId="4" xfId="0" applyNumberFormat="1" applyFont="1" applyFill="1" applyBorder="1" applyAlignment="1">
      <alignment/>
    </xf>
    <xf numFmtId="178" fontId="14" fillId="0" borderId="0" xfId="0" applyNumberFormat="1" applyFont="1" applyFill="1" applyAlignment="1">
      <alignment/>
    </xf>
    <xf numFmtId="178" fontId="11" fillId="0" borderId="7" xfId="0" applyNumberFormat="1" applyFont="1" applyFill="1" applyBorder="1" applyAlignment="1">
      <alignment/>
    </xf>
    <xf numFmtId="43" fontId="11" fillId="0" borderId="0" xfId="0" applyNumberFormat="1" applyFont="1" applyFill="1" applyAlignment="1">
      <alignment/>
    </xf>
    <xf numFmtId="43" fontId="15" fillId="0" borderId="0" xfId="0" applyNumberFormat="1" applyFont="1" applyFill="1" applyAlignment="1" quotePrefix="1">
      <alignment horizontal="right"/>
    </xf>
    <xf numFmtId="43" fontId="15" fillId="0" borderId="0" xfId="0" applyNumberFormat="1" applyFont="1" applyFill="1" applyAlignment="1">
      <alignment horizontal="right"/>
    </xf>
    <xf numFmtId="0" fontId="15" fillId="0" borderId="0" xfId="0" applyFont="1" applyFill="1" applyAlignment="1">
      <alignment/>
    </xf>
    <xf numFmtId="0" fontId="16" fillId="0" borderId="0" xfId="0" applyFont="1" applyFill="1" applyAlignment="1">
      <alignment horizontal="center"/>
    </xf>
    <xf numFmtId="0" fontId="11" fillId="0" borderId="0" xfId="0" applyFont="1" applyFill="1" applyAlignment="1" quotePrefix="1">
      <alignment/>
    </xf>
    <xf numFmtId="178" fontId="11" fillId="0" borderId="0" xfId="31" applyNumberFormat="1" applyFont="1" applyFill="1" applyAlignment="1">
      <alignment horizontal="center"/>
    </xf>
    <xf numFmtId="0" fontId="10" fillId="0" borderId="0" xfId="0" applyFont="1" applyFill="1" applyAlignment="1" quotePrefix="1">
      <alignment horizontal="center"/>
    </xf>
    <xf numFmtId="0" fontId="12" fillId="0" borderId="0" xfId="0" applyFont="1" applyAlignment="1">
      <alignment horizontal="center"/>
    </xf>
    <xf numFmtId="0" fontId="12" fillId="0" borderId="0" xfId="0" applyFont="1" applyAlignment="1">
      <alignment horizontal="left"/>
    </xf>
    <xf numFmtId="37" fontId="11" fillId="0" borderId="0" xfId="0" applyNumberFormat="1" applyFont="1" applyFill="1" applyAlignment="1">
      <alignment horizontal="center"/>
    </xf>
    <xf numFmtId="39" fontId="11" fillId="0" borderId="0" xfId="0" applyNumberFormat="1" applyFont="1" applyFill="1" applyAlignment="1">
      <alignment horizontal="center"/>
    </xf>
    <xf numFmtId="178" fontId="11" fillId="0" borderId="0" xfId="31" applyNumberFormat="1" applyFont="1" applyAlignment="1">
      <alignment horizontal="center"/>
    </xf>
    <xf numFmtId="178" fontId="8" fillId="0" borderId="0" xfId="31" applyNumberFormat="1" applyFont="1" applyAlignment="1">
      <alignment/>
    </xf>
    <xf numFmtId="178" fontId="11" fillId="0" borderId="0" xfId="31" applyNumberFormat="1" applyFont="1" applyFill="1" applyBorder="1" applyAlignment="1">
      <alignment/>
    </xf>
    <xf numFmtId="178" fontId="11" fillId="0" borderId="4" xfId="31" applyNumberFormat="1" applyFont="1" applyBorder="1" applyAlignment="1">
      <alignment/>
    </xf>
    <xf numFmtId="178" fontId="11" fillId="0" borderId="0" xfId="31" applyNumberFormat="1" applyFont="1" applyBorder="1" applyAlignment="1">
      <alignment/>
    </xf>
    <xf numFmtId="41" fontId="11" fillId="0" borderId="7" xfId="0" applyNumberFormat="1" applyFont="1" applyFill="1" applyBorder="1" applyAlignment="1">
      <alignment/>
    </xf>
    <xf numFmtId="41" fontId="11" fillId="0" borderId="2" xfId="0" applyNumberFormat="1" applyFont="1" applyFill="1" applyBorder="1" applyAlignment="1">
      <alignment/>
    </xf>
    <xf numFmtId="43" fontId="11" fillId="0" borderId="0" xfId="31" applyFont="1" applyFill="1" applyAlignment="1">
      <alignment horizontal="center"/>
    </xf>
    <xf numFmtId="43" fontId="11" fillId="0" borderId="0" xfId="31" applyFont="1" applyFill="1" applyAlignment="1">
      <alignment horizontal="right"/>
    </xf>
    <xf numFmtId="178" fontId="11" fillId="0" borderId="0" xfId="0" applyNumberFormat="1" applyFont="1" applyFill="1" applyBorder="1" applyAlignment="1">
      <alignment/>
    </xf>
    <xf numFmtId="0" fontId="8" fillId="0" borderId="0" xfId="0" applyFont="1" applyFill="1" applyBorder="1" applyAlignment="1">
      <alignment/>
    </xf>
    <xf numFmtId="43" fontId="11" fillId="0" borderId="0" xfId="31" applyFont="1" applyFill="1" applyBorder="1" applyAlignment="1">
      <alignment/>
    </xf>
    <xf numFmtId="0" fontId="16" fillId="0" borderId="0" xfId="0" applyFont="1" applyFill="1" applyAlignment="1" quotePrefix="1">
      <alignment horizontal="center"/>
    </xf>
    <xf numFmtId="178" fontId="11" fillId="0" borderId="0" xfId="31" applyNumberFormat="1" applyFont="1" applyFill="1" applyAlignment="1">
      <alignment horizontal="right"/>
    </xf>
    <xf numFmtId="178" fontId="11" fillId="0" borderId="6" xfId="0" applyNumberFormat="1" applyFont="1" applyFill="1" applyBorder="1" applyAlignment="1">
      <alignment/>
    </xf>
    <xf numFmtId="15" fontId="10" fillId="0" borderId="0" xfId="0" applyNumberFormat="1" applyFont="1" applyFill="1" applyAlignment="1" quotePrefix="1">
      <alignment horizontal="left"/>
    </xf>
    <xf numFmtId="0" fontId="8" fillId="0" borderId="0" xfId="0" applyFont="1" applyFill="1" applyAlignment="1">
      <alignment/>
    </xf>
    <xf numFmtId="178" fontId="8" fillId="0" borderId="0" xfId="31" applyNumberFormat="1" applyFont="1" applyFill="1" applyAlignment="1">
      <alignment/>
    </xf>
    <xf numFmtId="178" fontId="8" fillId="0" borderId="0" xfId="31" applyNumberFormat="1" applyFont="1" applyFill="1" applyBorder="1" applyAlignment="1">
      <alignment/>
    </xf>
    <xf numFmtId="178" fontId="8" fillId="0" borderId="4" xfId="31" applyNumberFormat="1" applyFont="1" applyFill="1" applyBorder="1" applyAlignment="1">
      <alignment/>
    </xf>
    <xf numFmtId="41" fontId="10" fillId="0" borderId="0" xfId="0" applyNumberFormat="1" applyFont="1" applyFill="1" applyBorder="1" applyAlignment="1">
      <alignment horizontal="right"/>
    </xf>
    <xf numFmtId="0" fontId="11" fillId="0" borderId="0" xfId="37" applyFont="1" applyFill="1">
      <alignment/>
      <protection/>
    </xf>
    <xf numFmtId="0" fontId="11" fillId="0" borderId="0" xfId="0" applyFont="1" applyFill="1" applyAlignment="1">
      <alignment horizontal="left"/>
    </xf>
    <xf numFmtId="0" fontId="10" fillId="0" borderId="0" xfId="0" applyFont="1" applyFill="1" applyAlignment="1">
      <alignment horizontal="center"/>
    </xf>
    <xf numFmtId="0" fontId="12" fillId="0" borderId="0" xfId="0" applyFont="1" applyFill="1" applyAlignment="1">
      <alignment horizontal="center"/>
    </xf>
    <xf numFmtId="0" fontId="8" fillId="0" borderId="0" xfId="0" applyFont="1" applyFill="1" applyAlignment="1">
      <alignment horizontal="center"/>
    </xf>
    <xf numFmtId="14" fontId="11" fillId="0" borderId="0" xfId="0" applyNumberFormat="1" applyFont="1" applyFill="1" applyAlignment="1" quotePrefix="1">
      <alignment horizontal="center"/>
    </xf>
    <xf numFmtId="0" fontId="11" fillId="0" borderId="0" xfId="0" applyFont="1" applyFill="1" applyAlignment="1">
      <alignment horizontal="center"/>
    </xf>
    <xf numFmtId="181" fontId="17" fillId="0" borderId="0" xfId="0" applyNumberFormat="1" applyFont="1" applyFill="1" applyAlignment="1" quotePrefix="1">
      <alignment horizontal="center"/>
    </xf>
    <xf numFmtId="181" fontId="17" fillId="0" borderId="0" xfId="0" applyNumberFormat="1" applyFont="1" applyFill="1" applyAlignment="1">
      <alignment horizontal="center"/>
    </xf>
    <xf numFmtId="181" fontId="14" fillId="0" borderId="0" xfId="0" applyNumberFormat="1" applyFont="1" applyFill="1" applyAlignment="1" quotePrefix="1">
      <alignment horizontal="left"/>
    </xf>
    <xf numFmtId="14" fontId="11" fillId="0" borderId="0" xfId="0" applyNumberFormat="1" applyFont="1" applyFill="1" applyAlignment="1">
      <alignment horizontal="center"/>
    </xf>
    <xf numFmtId="0" fontId="10" fillId="0" borderId="0" xfId="0" applyFont="1" applyFill="1" applyAlignment="1">
      <alignment horizontal="left"/>
    </xf>
    <xf numFmtId="0" fontId="0" fillId="0" borderId="0" xfId="0" applyFill="1" applyAlignment="1">
      <alignment/>
    </xf>
    <xf numFmtId="0" fontId="12" fillId="0" borderId="0" xfId="0" applyFont="1" applyFill="1" applyAlignment="1">
      <alignment horizontal="left"/>
    </xf>
    <xf numFmtId="0" fontId="11" fillId="0" borderId="0" xfId="0" applyFont="1" applyFill="1" applyAlignment="1">
      <alignment horizontal="left" indent="1"/>
    </xf>
    <xf numFmtId="178" fontId="11" fillId="0" borderId="0" xfId="31" applyNumberFormat="1" applyFont="1" applyAlignment="1">
      <alignment wrapText="1"/>
    </xf>
    <xf numFmtId="0" fontId="11" fillId="0" borderId="0" xfId="0" applyFont="1" applyFill="1" applyAlignment="1">
      <alignment horizontal="justify" vertical="top" wrapText="1"/>
    </xf>
    <xf numFmtId="199" fontId="21" fillId="0" borderId="0" xfId="37" applyNumberFormat="1" applyFont="1" applyFill="1">
      <alignment/>
      <protection/>
    </xf>
    <xf numFmtId="199" fontId="20" fillId="0" borderId="0" xfId="37" applyNumberFormat="1" applyFont="1" applyFill="1">
      <alignment/>
      <protection/>
    </xf>
    <xf numFmtId="38" fontId="21" fillId="0" borderId="0" xfId="37" applyNumberFormat="1" applyFont="1" applyFill="1">
      <alignment/>
      <protection/>
    </xf>
    <xf numFmtId="200" fontId="21" fillId="0" borderId="0" xfId="37" applyNumberFormat="1" applyFont="1" applyFill="1" applyAlignment="1" quotePrefix="1">
      <alignment horizontal="right"/>
      <protection/>
    </xf>
    <xf numFmtId="37" fontId="11" fillId="0" borderId="0" xfId="37" applyNumberFormat="1" applyFont="1" applyFill="1">
      <alignment/>
      <protection/>
    </xf>
    <xf numFmtId="0" fontId="11" fillId="0" borderId="0" xfId="0" applyFont="1" applyFill="1" applyBorder="1" applyAlignment="1">
      <alignment horizontal="justify" vertical="top" wrapText="1"/>
    </xf>
    <xf numFmtId="14" fontId="10" fillId="0" borderId="0" xfId="0" applyNumberFormat="1" applyFont="1" applyFill="1" applyAlignment="1" quotePrefix="1">
      <alignment horizontal="center"/>
    </xf>
    <xf numFmtId="0" fontId="11" fillId="0" borderId="0" xfId="0" applyFont="1" applyFill="1" applyAlignment="1" quotePrefix="1">
      <alignment horizontal="left"/>
    </xf>
    <xf numFmtId="41" fontId="11" fillId="0" borderId="0" xfId="0" applyFont="1" applyAlignment="1">
      <alignment horizontal="justify" vertical="top" wrapText="1"/>
    </xf>
    <xf numFmtId="0" fontId="10" fillId="0" borderId="0" xfId="0" applyFont="1" applyFill="1" applyAlignment="1">
      <alignment horizontal="center"/>
    </xf>
    <xf numFmtId="0" fontId="0" fillId="0" borderId="0" xfId="0" applyFill="1" applyAlignment="1">
      <alignment horizontal="center"/>
    </xf>
    <xf numFmtId="0" fontId="12" fillId="0" borderId="0" xfId="0" applyFont="1" applyFill="1" applyAlignment="1">
      <alignment horizontal="center"/>
    </xf>
    <xf numFmtId="41" fontId="11" fillId="0" borderId="0" xfId="0" applyFont="1" applyFill="1" applyAlignment="1">
      <alignment horizontal="justify" vertical="top" wrapText="1"/>
    </xf>
    <xf numFmtId="0" fontId="10" fillId="0" borderId="0" xfId="0" applyFont="1" applyFill="1" applyAlignment="1">
      <alignment horizontal="left"/>
    </xf>
    <xf numFmtId="0" fontId="11" fillId="0" borderId="0" xfId="0" applyFont="1" applyFill="1" applyAlignment="1">
      <alignment horizontal="left"/>
    </xf>
    <xf numFmtId="0" fontId="11" fillId="0" borderId="0" xfId="0" applyFont="1" applyFill="1" applyAlignment="1">
      <alignment horizontal="justify" vertical="top" wrapText="1"/>
    </xf>
    <xf numFmtId="0" fontId="18" fillId="0" borderId="0" xfId="0" applyFont="1" applyFill="1" applyAlignment="1">
      <alignment horizontal="justify" vertical="top" wrapText="1"/>
    </xf>
    <xf numFmtId="0" fontId="11" fillId="0" borderId="0" xfId="0" applyFont="1" applyFill="1" applyAlignment="1">
      <alignment horizontal="justify" vertical="top"/>
    </xf>
    <xf numFmtId="0" fontId="11" fillId="0" borderId="0" xfId="0" applyNumberFormat="1" applyFont="1" applyFill="1" applyAlignment="1">
      <alignment horizontal="justify" vertical="top" wrapText="1"/>
    </xf>
    <xf numFmtId="0" fontId="11" fillId="0" borderId="0" xfId="0" applyFont="1" applyFill="1" applyAlignment="1">
      <alignment horizontal="justify" wrapText="1"/>
    </xf>
  </cellXfs>
  <cellStyles count="56">
    <cellStyle name="Normal" xfId="0"/>
    <cellStyle name="RowLevel_0" xfId="1"/>
    <cellStyle name="ColLevel_0" xfId="2"/>
    <cellStyle name="Calc C - Style1" xfId="15"/>
    <cellStyle name="Calc C - Style2" xfId="16"/>
    <cellStyle name="Calc C - Style3" xfId="17"/>
    <cellStyle name="Calc C - Style4" xfId="18"/>
    <cellStyle name="Calc C - Style5" xfId="19"/>
    <cellStyle name="Calc C - Style6" xfId="20"/>
    <cellStyle name="Calc C - Style7" xfId="21"/>
    <cellStyle name="Calc C - Style8" xfId="22"/>
    <cellStyle name="Calc Currency (0)" xfId="23"/>
    <cellStyle name="Calc Currency (2)" xfId="24"/>
    <cellStyle name="Calc Percent (0)" xfId="25"/>
    <cellStyle name="Calc Percent (1)" xfId="26"/>
    <cellStyle name="Calc Percent (2)" xfId="27"/>
    <cellStyle name="Calc Units (0)" xfId="28"/>
    <cellStyle name="Calc Units (1)" xfId="29"/>
    <cellStyle name="Calc Units (2)" xfId="30"/>
    <cellStyle name="Comma" xfId="31"/>
    <cellStyle name="Comma [0]" xfId="32"/>
    <cellStyle name="Comma [00]" xfId="33"/>
    <cellStyle name="Currency" xfId="34"/>
    <cellStyle name="Currency [0]" xfId="35"/>
    <cellStyle name="Currency [00]" xfId="36"/>
    <cellStyle name="Custom - Style8" xfId="37"/>
    <cellStyle name="Date Short" xfId="38"/>
    <cellStyle name="Enter Currency (0)" xfId="39"/>
    <cellStyle name="Enter Currency (2)" xfId="40"/>
    <cellStyle name="Enter Units (0)" xfId="41"/>
    <cellStyle name="Enter Units (1)" xfId="42"/>
    <cellStyle name="Enter Units (2)" xfId="43"/>
    <cellStyle name="Followed Hyperlink" xfId="44"/>
    <cellStyle name="Grey" xfId="45"/>
    <cellStyle name="Header1" xfId="46"/>
    <cellStyle name="Header2" xfId="47"/>
    <cellStyle name="Hyperlink" xfId="48"/>
    <cellStyle name="Input [yellow]" xfId="49"/>
    <cellStyle name="Link Currency (0)" xfId="50"/>
    <cellStyle name="Link Currency (2)" xfId="51"/>
    <cellStyle name="Link Units (0)" xfId="52"/>
    <cellStyle name="Link Units (1)" xfId="53"/>
    <cellStyle name="Link Units (2)" xfId="54"/>
    <cellStyle name="Normal - Style1" xfId="55"/>
    <cellStyle name="Percent" xfId="56"/>
    <cellStyle name="Percent [0]" xfId="57"/>
    <cellStyle name="Percent [00]" xfId="58"/>
    <cellStyle name="Percent [2]" xfId="59"/>
    <cellStyle name="PrePop Currency (0)" xfId="60"/>
    <cellStyle name="PrePop Currency (2)" xfId="61"/>
    <cellStyle name="PrePop Units (0)" xfId="62"/>
    <cellStyle name="PrePop Units (1)" xfId="63"/>
    <cellStyle name="PrePop Units (2)" xfId="64"/>
    <cellStyle name="Text Indent A" xfId="65"/>
    <cellStyle name="Text Indent B" xfId="66"/>
    <cellStyle name="Text Indent C" xfId="6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I55"/>
  <sheetViews>
    <sheetView view="pageBreakPreview" zoomScale="75" zoomScaleNormal="75" zoomScaleSheetLayoutView="75" workbookViewId="0" topLeftCell="A1">
      <pane xSplit="2" ySplit="13" topLeftCell="C23" activePane="bottomRight" state="frozen"/>
      <selection pane="topLeft" activeCell="H40" sqref="H40"/>
      <selection pane="topRight" activeCell="H40" sqref="H40"/>
      <selection pane="bottomLeft" activeCell="H40" sqref="H40"/>
      <selection pane="bottomRight" activeCell="M25" sqref="M25"/>
    </sheetView>
  </sheetViews>
  <sheetFormatPr defaultColWidth="9.140625" defaultRowHeight="12.75"/>
  <cols>
    <col min="1" max="1" width="2.8515625" style="11" customWidth="1"/>
    <col min="2" max="2" width="4.8515625" style="11" customWidth="1"/>
    <col min="3" max="3" width="29.140625" style="11" bestFit="1" customWidth="1"/>
    <col min="4" max="5" width="25.7109375" style="11" customWidth="1"/>
    <col min="6" max="6" width="4.00390625" style="11" bestFit="1" customWidth="1"/>
    <col min="7" max="8" width="25.7109375" style="11" customWidth="1"/>
    <col min="9" max="9" width="2.421875" style="11" bestFit="1" customWidth="1"/>
    <col min="10" max="16384" width="9.140625" style="11" customWidth="1"/>
  </cols>
  <sheetData>
    <row r="1" spans="1:6" ht="15">
      <c r="A1" s="25" t="s">
        <v>0</v>
      </c>
      <c r="B1" s="25"/>
      <c r="C1" s="25"/>
      <c r="D1" s="25"/>
      <c r="E1" s="25"/>
      <c r="F1" s="25"/>
    </row>
    <row r="2" spans="1:6" ht="15">
      <c r="A2" s="25" t="s">
        <v>212</v>
      </c>
      <c r="B2" s="25"/>
      <c r="C2" s="25"/>
      <c r="D2" s="25"/>
      <c r="E2" s="25"/>
      <c r="F2" s="25"/>
    </row>
    <row r="4" spans="2:9" ht="15">
      <c r="B4" s="67"/>
      <c r="C4" s="67"/>
      <c r="D4" s="91" t="s">
        <v>220</v>
      </c>
      <c r="E4" s="91"/>
      <c r="F4" s="91"/>
      <c r="G4" s="91"/>
      <c r="H4" s="91"/>
      <c r="I4" s="67"/>
    </row>
    <row r="5" spans="2:9" ht="15">
      <c r="B5" s="68"/>
      <c r="C5" s="68"/>
      <c r="D5" s="93" t="s">
        <v>1</v>
      </c>
      <c r="E5" s="93"/>
      <c r="F5" s="93"/>
      <c r="G5" s="93"/>
      <c r="H5" s="93"/>
      <c r="I5" s="68"/>
    </row>
    <row r="6" spans="2:9" ht="15">
      <c r="B6" s="67"/>
      <c r="C6" s="67"/>
      <c r="D6" s="91" t="s">
        <v>86</v>
      </c>
      <c r="E6" s="91"/>
      <c r="F6" s="91"/>
      <c r="G6" s="91"/>
      <c r="H6" s="91"/>
      <c r="I6" s="67"/>
    </row>
    <row r="7" spans="1:6" ht="15">
      <c r="A7" s="25"/>
      <c r="C7" s="25"/>
      <c r="D7" s="25"/>
      <c r="E7" s="25"/>
      <c r="F7" s="25"/>
    </row>
    <row r="8" spans="4:8" ht="15">
      <c r="D8" s="91" t="s">
        <v>2</v>
      </c>
      <c r="E8" s="92"/>
      <c r="G8" s="91" t="s">
        <v>3</v>
      </c>
      <c r="H8" s="92"/>
    </row>
    <row r="9" spans="4:8" ht="15">
      <c r="D9" s="69" t="s">
        <v>4</v>
      </c>
      <c r="E9" s="69" t="s">
        <v>5</v>
      </c>
      <c r="F9" s="69"/>
      <c r="G9" s="69" t="s">
        <v>4</v>
      </c>
      <c r="H9" s="69" t="s">
        <v>5</v>
      </c>
    </row>
    <row r="10" spans="4:8" ht="15">
      <c r="D10" s="69" t="s">
        <v>6</v>
      </c>
      <c r="E10" s="69" t="s">
        <v>7</v>
      </c>
      <c r="F10" s="69"/>
      <c r="G10" s="69" t="s">
        <v>6</v>
      </c>
      <c r="H10" s="69" t="s">
        <v>7</v>
      </c>
    </row>
    <row r="11" spans="4:8" ht="15">
      <c r="D11" s="69" t="s">
        <v>8</v>
      </c>
      <c r="E11" s="69" t="s">
        <v>8</v>
      </c>
      <c r="F11" s="69"/>
      <c r="G11" s="69" t="s">
        <v>9</v>
      </c>
      <c r="H11" s="69" t="s">
        <v>103</v>
      </c>
    </row>
    <row r="12" spans="4:8" ht="15">
      <c r="D12" s="70" t="s">
        <v>214</v>
      </c>
      <c r="E12" s="70" t="s">
        <v>215</v>
      </c>
      <c r="F12" s="71"/>
      <c r="G12" s="70" t="s">
        <v>214</v>
      </c>
      <c r="H12" s="70" t="s">
        <v>215</v>
      </c>
    </row>
    <row r="13" spans="4:8" ht="15">
      <c r="D13" s="71" t="s">
        <v>10</v>
      </c>
      <c r="E13" s="71" t="s">
        <v>10</v>
      </c>
      <c r="F13" s="71"/>
      <c r="G13" s="71" t="s">
        <v>10</v>
      </c>
      <c r="H13" s="71" t="s">
        <v>10</v>
      </c>
    </row>
    <row r="15" spans="3:8" ht="15">
      <c r="C15" s="11" t="s">
        <v>11</v>
      </c>
      <c r="D15" s="14">
        <v>7334.515199999999</v>
      </c>
      <c r="E15" s="14">
        <v>11422</v>
      </c>
      <c r="F15" s="14"/>
      <c r="G15" s="14">
        <f>8776+D15</f>
        <v>16110.515199999998</v>
      </c>
      <c r="H15" s="14">
        <v>20510</v>
      </c>
    </row>
    <row r="16" spans="4:8" ht="15">
      <c r="D16" s="12"/>
      <c r="E16" s="12"/>
      <c r="F16" s="12"/>
      <c r="G16" s="12"/>
      <c r="H16" s="12"/>
    </row>
    <row r="17" spans="3:8" ht="15">
      <c r="C17" s="11" t="s">
        <v>183</v>
      </c>
      <c r="D17" s="21">
        <v>-9003.32066</v>
      </c>
      <c r="E17" s="21">
        <v>-9574</v>
      </c>
      <c r="F17" s="14"/>
      <c r="G17" s="21">
        <f>-8071+D17</f>
        <v>-17074.320659999998</v>
      </c>
      <c r="H17" s="21">
        <v>-17457</v>
      </c>
    </row>
    <row r="18" spans="4:8" ht="15">
      <c r="D18" s="12"/>
      <c r="E18" s="12"/>
      <c r="F18" s="12"/>
      <c r="G18" s="12"/>
      <c r="H18" s="12"/>
    </row>
    <row r="19" spans="3:8" ht="15">
      <c r="C19" s="11" t="s">
        <v>239</v>
      </c>
      <c r="D19" s="12">
        <f>+D15+D17+1</f>
        <v>-1667.8054600000005</v>
      </c>
      <c r="E19" s="12">
        <f>+E15+E17</f>
        <v>1848</v>
      </c>
      <c r="F19" s="12"/>
      <c r="G19" s="12">
        <f>+G15+G17+1</f>
        <v>-962.8054599999996</v>
      </c>
      <c r="H19" s="12">
        <f>+H15+H17</f>
        <v>3053</v>
      </c>
    </row>
    <row r="20" spans="4:8" ht="15">
      <c r="D20" s="12"/>
      <c r="E20" s="12"/>
      <c r="F20" s="12"/>
      <c r="G20" s="12"/>
      <c r="H20" s="12"/>
    </row>
    <row r="21" spans="3:8" ht="15">
      <c r="C21" s="11" t="s">
        <v>184</v>
      </c>
      <c r="D21" s="14">
        <v>87.68147999999998</v>
      </c>
      <c r="E21" s="14">
        <v>70</v>
      </c>
      <c r="F21" s="14"/>
      <c r="G21" s="14">
        <f>176+D21</f>
        <v>263.68147999999997</v>
      </c>
      <c r="H21" s="14">
        <v>127</v>
      </c>
    </row>
    <row r="22" spans="4:8" ht="15">
      <c r="D22" s="14"/>
      <c r="E22" s="14"/>
      <c r="F22" s="14"/>
      <c r="G22" s="14"/>
      <c r="H22" s="14"/>
    </row>
    <row r="23" spans="3:8" ht="15">
      <c r="C23" s="11" t="s">
        <v>185</v>
      </c>
      <c r="D23" s="14">
        <v>-1526.5093399999998</v>
      </c>
      <c r="E23" s="14">
        <v>-3854</v>
      </c>
      <c r="F23" s="14"/>
      <c r="G23" s="14">
        <f>-1507+D23</f>
        <v>-3033.5093399999996</v>
      </c>
      <c r="H23" s="14">
        <v>-7338</v>
      </c>
    </row>
    <row r="24" spans="4:8" ht="15">
      <c r="D24" s="14"/>
      <c r="E24" s="14"/>
      <c r="F24" s="14"/>
      <c r="G24" s="14"/>
      <c r="H24" s="14"/>
    </row>
    <row r="25" spans="3:8" ht="15">
      <c r="C25" s="11" t="s">
        <v>186</v>
      </c>
      <c r="D25" s="14">
        <v>-1211.9190800000001</v>
      </c>
      <c r="E25" s="14">
        <v>-1051</v>
      </c>
      <c r="F25" s="14"/>
      <c r="G25" s="14">
        <f>-1119+D25</f>
        <v>-2330.91908</v>
      </c>
      <c r="H25" s="14">
        <v>-1937</v>
      </c>
    </row>
    <row r="26" spans="4:8" ht="15">
      <c r="D26" s="14"/>
      <c r="E26" s="14"/>
      <c r="F26" s="14"/>
      <c r="G26" s="14"/>
      <c r="H26" s="14"/>
    </row>
    <row r="27" spans="3:8" ht="15">
      <c r="C27" s="11" t="s">
        <v>187</v>
      </c>
      <c r="D27" s="14">
        <v>-645.1215100000001</v>
      </c>
      <c r="E27" s="14">
        <v>-629</v>
      </c>
      <c r="F27" s="14"/>
      <c r="G27" s="14">
        <f>-674+D27</f>
        <v>-1319.12151</v>
      </c>
      <c r="H27" s="14">
        <v>-1005</v>
      </c>
    </row>
    <row r="28" spans="4:8" ht="15">
      <c r="D28" s="21"/>
      <c r="E28" s="21"/>
      <c r="F28" s="14"/>
      <c r="G28" s="21"/>
      <c r="H28" s="21"/>
    </row>
    <row r="30" spans="3:8" ht="15">
      <c r="C30" s="11" t="s">
        <v>130</v>
      </c>
      <c r="D30" s="12">
        <f>SUM(D19:D28)</f>
        <v>-4963.67391</v>
      </c>
      <c r="E30" s="12">
        <f>+E19+E21+E23+E25+E27</f>
        <v>-3616</v>
      </c>
      <c r="F30" s="12"/>
      <c r="G30" s="12">
        <f>+G19+G21+G23+G25+G27</f>
        <v>-7382.673909999999</v>
      </c>
      <c r="H30" s="12">
        <f>+H19+H21+H23+H25+H27</f>
        <v>-7100</v>
      </c>
    </row>
    <row r="31" spans="4:8" ht="15">
      <c r="D31" s="12"/>
      <c r="E31" s="12"/>
      <c r="F31" s="12"/>
      <c r="G31" s="12"/>
      <c r="H31" s="12"/>
    </row>
    <row r="32" spans="3:8" ht="15">
      <c r="C32" s="11" t="s">
        <v>188</v>
      </c>
      <c r="D32" s="21">
        <v>0</v>
      </c>
      <c r="E32" s="21">
        <v>-105</v>
      </c>
      <c r="F32" s="12"/>
      <c r="G32" s="21">
        <f>27+D32</f>
        <v>27</v>
      </c>
      <c r="H32" s="21">
        <v>-105</v>
      </c>
    </row>
    <row r="33" spans="4:8" ht="15">
      <c r="D33" s="12"/>
      <c r="E33" s="12"/>
      <c r="F33" s="12"/>
      <c r="G33" s="12"/>
      <c r="H33" s="12"/>
    </row>
    <row r="34" spans="3:8" ht="15.75" thickBot="1">
      <c r="C34" s="11" t="s">
        <v>189</v>
      </c>
      <c r="D34" s="49">
        <f>+D30+D32</f>
        <v>-4963.67391</v>
      </c>
      <c r="E34" s="49">
        <f>+E30+E32</f>
        <v>-3721</v>
      </c>
      <c r="F34" s="14"/>
      <c r="G34" s="49">
        <f>+G32+G30</f>
        <v>-7355.673909999999</v>
      </c>
      <c r="H34" s="49">
        <f>+H32+H30</f>
        <v>-7205</v>
      </c>
    </row>
    <row r="35" spans="4:8" ht="15.75" thickTop="1">
      <c r="D35" s="12"/>
      <c r="E35" s="12"/>
      <c r="F35" s="12"/>
      <c r="G35" s="12"/>
      <c r="H35" s="12"/>
    </row>
    <row r="36" spans="4:8" ht="15">
      <c r="D36" s="12"/>
      <c r="E36" s="12"/>
      <c r="F36" s="12"/>
      <c r="G36" s="12"/>
      <c r="H36" s="12"/>
    </row>
    <row r="37" spans="3:8" ht="15">
      <c r="C37" s="11" t="s">
        <v>106</v>
      </c>
      <c r="D37" s="12"/>
      <c r="E37" s="12"/>
      <c r="F37" s="12"/>
      <c r="G37" s="12"/>
      <c r="H37" s="12"/>
    </row>
    <row r="38" spans="3:8" ht="15">
      <c r="C38" s="11" t="s">
        <v>190</v>
      </c>
      <c r="D38" s="12">
        <f>+D34</f>
        <v>-4963.67391</v>
      </c>
      <c r="E38" s="12">
        <f>+E34</f>
        <v>-3721</v>
      </c>
      <c r="F38" s="12"/>
      <c r="G38" s="12">
        <f>+G34</f>
        <v>-7355.673909999999</v>
      </c>
      <c r="H38" s="12">
        <f>+H34</f>
        <v>-7205</v>
      </c>
    </row>
    <row r="39" spans="4:8" ht="15">
      <c r="D39" s="12"/>
      <c r="E39" s="12"/>
      <c r="F39" s="12"/>
      <c r="G39" s="12"/>
      <c r="H39" s="12"/>
    </row>
    <row r="40" spans="3:8" ht="15">
      <c r="C40" s="11" t="s">
        <v>191</v>
      </c>
      <c r="D40" s="21">
        <v>0</v>
      </c>
      <c r="E40" s="21">
        <v>0</v>
      </c>
      <c r="F40" s="14"/>
      <c r="G40" s="21">
        <v>0</v>
      </c>
      <c r="H40" s="21">
        <v>0</v>
      </c>
    </row>
    <row r="41" spans="4:8" ht="15">
      <c r="D41" s="12"/>
      <c r="E41" s="12"/>
      <c r="F41" s="12"/>
      <c r="G41" s="12"/>
      <c r="H41" s="12"/>
    </row>
    <row r="42" spans="4:8" ht="15.75" thickBot="1">
      <c r="D42" s="49">
        <f>+D40+D38</f>
        <v>-4963.67391</v>
      </c>
      <c r="E42" s="49">
        <f>+E40+E38</f>
        <v>-3721</v>
      </c>
      <c r="F42" s="12"/>
      <c r="G42" s="49">
        <f>+G40+G38</f>
        <v>-7355.673909999999</v>
      </c>
      <c r="H42" s="49">
        <f>+H40+H38</f>
        <v>-7205</v>
      </c>
    </row>
    <row r="43" spans="4:8" ht="15.75" thickTop="1">
      <c r="D43" s="12"/>
      <c r="E43" s="12"/>
      <c r="F43" s="12"/>
      <c r="G43" s="12"/>
      <c r="H43" s="12"/>
    </row>
    <row r="44" spans="4:8" ht="15">
      <c r="D44" s="12"/>
      <c r="E44" s="12"/>
      <c r="F44" s="12"/>
      <c r="G44" s="12"/>
      <c r="H44" s="12"/>
    </row>
    <row r="46" spans="3:8" ht="15">
      <c r="C46" s="11" t="s">
        <v>205</v>
      </c>
      <c r="D46" s="15">
        <f>D42/61919*100</f>
        <v>-8.016398698299392</v>
      </c>
      <c r="E46" s="15">
        <f>E42/61919*100</f>
        <v>-6.009463977131413</v>
      </c>
      <c r="F46" s="15"/>
      <c r="G46" s="15">
        <f>G42/61919*100</f>
        <v>-11.879510182657986</v>
      </c>
      <c r="H46" s="15">
        <f>H42/61919*100</f>
        <v>-11.636169834784154</v>
      </c>
    </row>
    <row r="48" spans="2:8" ht="15">
      <c r="B48" s="11" t="s">
        <v>13</v>
      </c>
      <c r="C48" s="11" t="s">
        <v>14</v>
      </c>
      <c r="D48" s="32"/>
      <c r="E48" s="32"/>
      <c r="F48" s="15"/>
      <c r="G48" s="15"/>
      <c r="H48" s="15"/>
    </row>
    <row r="49" spans="3:8" ht="15">
      <c r="C49" s="11" t="s">
        <v>15</v>
      </c>
      <c r="D49" s="72" t="s">
        <v>235</v>
      </c>
      <c r="E49" s="72" t="s">
        <v>236</v>
      </c>
      <c r="F49" s="15"/>
      <c r="G49" s="72" t="s">
        <v>237</v>
      </c>
      <c r="H49" s="72" t="s">
        <v>238</v>
      </c>
    </row>
    <row r="50" spans="4:8" ht="15">
      <c r="D50" s="73"/>
      <c r="E50" s="72"/>
      <c r="F50" s="15"/>
      <c r="G50" s="15"/>
      <c r="H50" s="15"/>
    </row>
    <row r="51" spans="4:8" ht="15">
      <c r="D51" s="15"/>
      <c r="E51" s="15"/>
      <c r="F51" s="15"/>
      <c r="G51" s="15"/>
      <c r="H51" s="15"/>
    </row>
    <row r="52" spans="2:8" ht="15">
      <c r="B52" s="11" t="s">
        <v>16</v>
      </c>
      <c r="C52" s="11" t="s">
        <v>17</v>
      </c>
      <c r="D52" s="22">
        <f>D46</f>
        <v>-8.016398698299392</v>
      </c>
      <c r="E52" s="22">
        <f>E46</f>
        <v>-6.009463977131413</v>
      </c>
      <c r="F52" s="22"/>
      <c r="G52" s="22">
        <f>G46</f>
        <v>-11.879510182657986</v>
      </c>
      <c r="H52" s="22">
        <f>H46</f>
        <v>-11.636169834784154</v>
      </c>
    </row>
    <row r="53" spans="3:8" ht="15">
      <c r="C53" s="11" t="s">
        <v>15</v>
      </c>
      <c r="D53" s="33"/>
      <c r="E53" s="33"/>
      <c r="F53" s="15"/>
      <c r="G53" s="34"/>
      <c r="H53" s="34"/>
    </row>
    <row r="54" spans="4:8" ht="15">
      <c r="D54" s="74"/>
      <c r="E54" s="22"/>
      <c r="F54" s="15"/>
      <c r="G54" s="22"/>
      <c r="H54" s="22"/>
    </row>
    <row r="55" spans="3:8" ht="15">
      <c r="C55" s="90" t="s">
        <v>210</v>
      </c>
      <c r="D55" s="90"/>
      <c r="E55" s="90"/>
      <c r="F55" s="90"/>
      <c r="G55" s="90"/>
      <c r="H55" s="90"/>
    </row>
  </sheetData>
  <mergeCells count="6">
    <mergeCell ref="C55:H55"/>
    <mergeCell ref="D8:E8"/>
    <mergeCell ref="G8:H8"/>
    <mergeCell ref="D4:H4"/>
    <mergeCell ref="D5:H5"/>
    <mergeCell ref="D6:H6"/>
  </mergeCells>
  <printOptions/>
  <pageMargins left="0.51" right="0.25" top="0.83" bottom="0" header="0" footer="0"/>
  <pageSetup fitToHeight="1" fitToWidth="1" horizontalDpi="600" verticalDpi="600" orientation="portrait" paperSize="9" scale="66" r:id="rId1"/>
</worksheet>
</file>

<file path=xl/worksheets/sheet2.xml><?xml version="1.0" encoding="utf-8"?>
<worksheet xmlns="http://schemas.openxmlformats.org/spreadsheetml/2006/main" xmlns:r="http://schemas.openxmlformats.org/officeDocument/2006/relationships">
  <sheetPr>
    <pageSetUpPr fitToPage="1"/>
  </sheetPr>
  <dimension ref="A1:F55"/>
  <sheetViews>
    <sheetView view="pageBreakPreview" zoomScaleSheetLayoutView="100" workbookViewId="0" topLeftCell="B23">
      <selection activeCell="C55" sqref="C55"/>
    </sheetView>
  </sheetViews>
  <sheetFormatPr defaultColWidth="9.140625" defaultRowHeight="12.75"/>
  <cols>
    <col min="1" max="1" width="6.28125" style="11" customWidth="1"/>
    <col min="2" max="2" width="4.00390625" style="11" customWidth="1"/>
    <col min="3" max="3" width="49.140625" style="11" bestFit="1" customWidth="1"/>
    <col min="4" max="4" width="20.7109375" style="11" customWidth="1"/>
    <col min="5" max="5" width="4.57421875" style="11" customWidth="1"/>
    <col min="6" max="6" width="20.7109375" style="11" customWidth="1"/>
    <col min="7" max="16384" width="9.140625" style="11" customWidth="1"/>
  </cols>
  <sheetData>
    <row r="1" spans="1:3" ht="15">
      <c r="A1" s="25" t="s">
        <v>0</v>
      </c>
      <c r="B1" s="25"/>
      <c r="C1" s="25"/>
    </row>
    <row r="2" spans="1:3" ht="15">
      <c r="A2" s="25" t="s">
        <v>212</v>
      </c>
      <c r="B2" s="25"/>
      <c r="C2" s="25"/>
    </row>
    <row r="4" spans="1:6" ht="15">
      <c r="A4" s="91" t="s">
        <v>217</v>
      </c>
      <c r="B4" s="91"/>
      <c r="C4" s="92"/>
      <c r="D4" s="92"/>
      <c r="E4" s="92"/>
      <c r="F4" s="92"/>
    </row>
    <row r="5" spans="1:6" ht="15">
      <c r="A5" s="93"/>
      <c r="B5" s="93"/>
      <c r="C5" s="93"/>
      <c r="D5" s="93"/>
      <c r="E5" s="93"/>
      <c r="F5" s="93"/>
    </row>
    <row r="6" spans="4:6" ht="15">
      <c r="D6" s="71" t="s">
        <v>100</v>
      </c>
      <c r="E6" s="71"/>
      <c r="F6" s="71" t="s">
        <v>101</v>
      </c>
    </row>
    <row r="7" spans="4:6" ht="15">
      <c r="D7" s="75" t="s">
        <v>216</v>
      </c>
      <c r="E7" s="71"/>
      <c r="F7" s="75" t="s">
        <v>138</v>
      </c>
    </row>
    <row r="8" spans="4:6" ht="15">
      <c r="D8" s="28" t="s">
        <v>10</v>
      </c>
      <c r="E8" s="71"/>
      <c r="F8" s="28" t="s">
        <v>10</v>
      </c>
    </row>
    <row r="9" ht="15">
      <c r="E9" s="71"/>
    </row>
    <row r="10" ht="15">
      <c r="B10" s="25" t="s">
        <v>49</v>
      </c>
    </row>
    <row r="11" ht="15">
      <c r="B11" s="25" t="s">
        <v>197</v>
      </c>
    </row>
    <row r="12" spans="1:6" ht="15">
      <c r="A12" s="39"/>
      <c r="B12" s="39"/>
      <c r="C12" s="11" t="s">
        <v>19</v>
      </c>
      <c r="D12" s="12">
        <v>144434.90804</v>
      </c>
      <c r="E12" s="12"/>
      <c r="F12" s="12">
        <f>145268702/1000</f>
        <v>145268.702</v>
      </c>
    </row>
    <row r="13" spans="1:6" ht="15" hidden="1">
      <c r="A13" s="67"/>
      <c r="B13" s="67"/>
      <c r="C13" s="11" t="s">
        <v>25</v>
      </c>
      <c r="D13" s="12">
        <v>0</v>
      </c>
      <c r="E13" s="12"/>
      <c r="F13" s="12"/>
    </row>
    <row r="14" spans="1:6" ht="15">
      <c r="A14" s="39"/>
      <c r="B14" s="39"/>
      <c r="C14" s="11" t="s">
        <v>192</v>
      </c>
      <c r="D14" s="12">
        <v>1439.44545</v>
      </c>
      <c r="E14" s="12"/>
      <c r="F14" s="12">
        <f>1446098/1000</f>
        <v>1446.098</v>
      </c>
    </row>
    <row r="15" spans="1:6" ht="15">
      <c r="A15" s="39"/>
      <c r="B15" s="39"/>
      <c r="C15" s="11" t="s">
        <v>128</v>
      </c>
      <c r="D15" s="12">
        <v>1896.9771700000001</v>
      </c>
      <c r="E15" s="12"/>
      <c r="F15" s="12">
        <f>1934272/1000</f>
        <v>1934.272</v>
      </c>
    </row>
    <row r="16" spans="1:6" ht="15">
      <c r="A16" s="39"/>
      <c r="B16" s="39"/>
      <c r="C16" s="11" t="s">
        <v>65</v>
      </c>
      <c r="D16" s="16">
        <v>180.112</v>
      </c>
      <c r="E16" s="12"/>
      <c r="F16" s="16">
        <f>180112/1000</f>
        <v>180.112</v>
      </c>
    </row>
    <row r="17" spans="1:6" ht="15">
      <c r="A17" s="39"/>
      <c r="B17" s="39"/>
      <c r="C17" s="11" t="s">
        <v>129</v>
      </c>
      <c r="D17" s="16">
        <v>16000</v>
      </c>
      <c r="E17" s="12"/>
      <c r="F17" s="16">
        <f>16000000/1000</f>
        <v>16000</v>
      </c>
    </row>
    <row r="18" spans="1:6" ht="15">
      <c r="A18" s="39"/>
      <c r="B18" s="39"/>
      <c r="C18" s="25"/>
      <c r="D18" s="23">
        <f>SUM(D12:D17)</f>
        <v>163951.44266</v>
      </c>
      <c r="E18" s="12"/>
      <c r="F18" s="23">
        <f>SUM(F12:F17)</f>
        <v>164829.18399999998</v>
      </c>
    </row>
    <row r="19" spans="1:6" ht="15">
      <c r="A19" s="67"/>
      <c r="B19" s="67"/>
      <c r="C19" s="25"/>
      <c r="D19" s="12"/>
      <c r="E19" s="12"/>
      <c r="F19" s="12"/>
    </row>
    <row r="20" spans="1:6" ht="15">
      <c r="A20" s="39"/>
      <c r="B20" s="25" t="s">
        <v>66</v>
      </c>
      <c r="D20" s="12"/>
      <c r="E20" s="12"/>
      <c r="F20" s="12"/>
    </row>
    <row r="21" spans="1:6" ht="15">
      <c r="A21" s="67"/>
      <c r="B21" s="67"/>
      <c r="C21" s="11" t="s">
        <v>107</v>
      </c>
      <c r="D21" s="14">
        <v>17425.12427</v>
      </c>
      <c r="E21" s="14"/>
      <c r="F21" s="14">
        <f>17025941/1000</f>
        <v>17025.941</v>
      </c>
    </row>
    <row r="22" spans="1:6" ht="15">
      <c r="A22" s="67"/>
      <c r="B22" s="67"/>
      <c r="C22" s="11" t="s">
        <v>193</v>
      </c>
      <c r="D22" s="14">
        <v>12013.856639999998</v>
      </c>
      <c r="E22" s="14"/>
      <c r="F22" s="14">
        <f>(13509173+2603182)/1000</f>
        <v>16112.355</v>
      </c>
    </row>
    <row r="23" spans="1:6" ht="15">
      <c r="A23" s="67"/>
      <c r="B23" s="67"/>
      <c r="C23" s="11" t="s">
        <v>108</v>
      </c>
      <c r="D23" s="14">
        <v>8477.28393</v>
      </c>
      <c r="E23" s="14"/>
      <c r="F23" s="14">
        <f>13908761/1000</f>
        <v>13908.761</v>
      </c>
    </row>
    <row r="24" spans="1:6" ht="15">
      <c r="A24" s="67"/>
      <c r="B24" s="67"/>
      <c r="C24" s="11" t="s">
        <v>27</v>
      </c>
      <c r="D24" s="50">
        <f>SUM(D21:D23)</f>
        <v>37916.264839999996</v>
      </c>
      <c r="E24" s="14"/>
      <c r="F24" s="50">
        <f>SUM(F21:F23)</f>
        <v>47047.057</v>
      </c>
    </row>
    <row r="25" spans="1:6" ht="15">
      <c r="A25" s="67"/>
      <c r="B25" s="67"/>
      <c r="D25" s="14"/>
      <c r="E25" s="14"/>
      <c r="F25" s="14"/>
    </row>
    <row r="26" spans="1:6" ht="15.75" thickBot="1">
      <c r="A26" s="67"/>
      <c r="B26" s="25" t="s">
        <v>109</v>
      </c>
      <c r="D26" s="24">
        <f>+D18+D24-1</f>
        <v>201866.7075</v>
      </c>
      <c r="E26" s="14"/>
      <c r="F26" s="24">
        <f>+F18+F24</f>
        <v>211876.24099999998</v>
      </c>
    </row>
    <row r="27" spans="1:6" ht="15.75" thickTop="1">
      <c r="A27" s="67"/>
      <c r="B27" s="67"/>
      <c r="D27" s="14"/>
      <c r="E27" s="14"/>
      <c r="F27" s="14"/>
    </row>
    <row r="28" spans="1:6" ht="15">
      <c r="A28" s="67"/>
      <c r="B28" s="76" t="s">
        <v>110</v>
      </c>
      <c r="D28" s="14" t="s">
        <v>12</v>
      </c>
      <c r="E28" s="14"/>
      <c r="F28" s="14" t="s">
        <v>12</v>
      </c>
    </row>
    <row r="29" spans="1:6" ht="15">
      <c r="A29" s="67"/>
      <c r="B29" s="76" t="s">
        <v>111</v>
      </c>
      <c r="D29" s="14"/>
      <c r="E29" s="14"/>
      <c r="F29" s="14"/>
    </row>
    <row r="30" spans="1:6" ht="15">
      <c r="A30" s="67"/>
      <c r="B30" s="76"/>
      <c r="C30" s="11" t="s">
        <v>112</v>
      </c>
      <c r="D30" s="14">
        <v>61919.011</v>
      </c>
      <c r="E30" s="14"/>
      <c r="F30" s="14">
        <f>61919011/1000</f>
        <v>61919.011</v>
      </c>
    </row>
    <row r="31" spans="1:6" ht="15">
      <c r="A31" s="67"/>
      <c r="B31" s="76"/>
      <c r="C31" s="11" t="s">
        <v>194</v>
      </c>
      <c r="D31" s="14">
        <v>16966.462399999997</v>
      </c>
      <c r="E31" s="14"/>
      <c r="F31" s="14">
        <f>16966462/1000</f>
        <v>16966.462</v>
      </c>
    </row>
    <row r="32" spans="1:6" ht="15">
      <c r="A32" s="67"/>
      <c r="B32" s="76"/>
      <c r="C32" s="11" t="s">
        <v>195</v>
      </c>
      <c r="D32" s="14">
        <v>98305.67917999999</v>
      </c>
      <c r="E32" s="14"/>
      <c r="F32" s="14">
        <f>(97187324+1118356)/1000</f>
        <v>98305.68</v>
      </c>
    </row>
    <row r="33" spans="1:6" ht="15">
      <c r="A33" s="67"/>
      <c r="B33" s="76"/>
      <c r="C33" s="11" t="s">
        <v>196</v>
      </c>
      <c r="D33" s="21">
        <v>-27465.466579999986</v>
      </c>
      <c r="E33" s="14"/>
      <c r="F33" s="21">
        <f>-20109360/1000</f>
        <v>-20109.36</v>
      </c>
    </row>
    <row r="34" spans="1:6" ht="15" hidden="1">
      <c r="A34" s="67"/>
      <c r="B34" s="76"/>
      <c r="D34" s="14">
        <f>SUM(D30:D33)</f>
        <v>149725.68600000002</v>
      </c>
      <c r="E34" s="14"/>
      <c r="F34" s="14">
        <f>SUM(F30:F33)</f>
        <v>157081.793</v>
      </c>
    </row>
    <row r="35" spans="1:6" ht="15" hidden="1">
      <c r="A35" s="67"/>
      <c r="B35" s="25" t="s">
        <v>113</v>
      </c>
      <c r="D35" s="21">
        <v>0</v>
      </c>
      <c r="E35" s="14"/>
      <c r="F35" s="21">
        <v>0</v>
      </c>
    </row>
    <row r="36" spans="1:6" ht="15">
      <c r="A36" s="67"/>
      <c r="B36" s="25" t="s">
        <v>114</v>
      </c>
      <c r="D36" s="50">
        <f>+D34+D35</f>
        <v>149725.68600000002</v>
      </c>
      <c r="E36" s="14"/>
      <c r="F36" s="50">
        <f>+F35+F34</f>
        <v>157081.793</v>
      </c>
    </row>
    <row r="37" spans="1:6" ht="15">
      <c r="A37" s="67"/>
      <c r="B37" s="76"/>
      <c r="D37" s="14"/>
      <c r="E37" s="14"/>
      <c r="F37" s="14"/>
    </row>
    <row r="38" spans="1:6" ht="15">
      <c r="A38" s="67"/>
      <c r="B38" s="76" t="s">
        <v>198</v>
      </c>
      <c r="D38" s="14"/>
      <c r="E38" s="14"/>
      <c r="F38" s="14"/>
    </row>
    <row r="39" spans="1:6" ht="15">
      <c r="A39" s="67"/>
      <c r="B39" s="76"/>
      <c r="C39" s="11" t="s">
        <v>115</v>
      </c>
      <c r="D39" s="14">
        <v>29.887600000009115</v>
      </c>
      <c r="E39" s="14"/>
      <c r="F39" s="14">
        <f>35637533/1000</f>
        <v>35637.533</v>
      </c>
    </row>
    <row r="40" spans="1:6" ht="15">
      <c r="A40" s="67"/>
      <c r="B40" s="76"/>
      <c r="C40" s="11" t="s">
        <v>202</v>
      </c>
      <c r="D40" s="14">
        <v>498.45047999999997</v>
      </c>
      <c r="E40" s="14"/>
      <c r="F40" s="14">
        <f>498451/1000</f>
        <v>498.451</v>
      </c>
    </row>
    <row r="41" spans="1:6" ht="15">
      <c r="A41" s="67"/>
      <c r="B41" s="76"/>
      <c r="D41" s="50">
        <f>SUM(D39:D40)</f>
        <v>528.3380800000091</v>
      </c>
      <c r="E41" s="14"/>
      <c r="F41" s="50">
        <f>SUM(F39:F40)</f>
        <v>36135.984000000004</v>
      </c>
    </row>
    <row r="42" spans="1:6" ht="15">
      <c r="A42" s="67"/>
      <c r="B42" s="76"/>
      <c r="D42" s="14"/>
      <c r="E42" s="14"/>
      <c r="F42" s="14"/>
    </row>
    <row r="43" spans="1:6" ht="15">
      <c r="A43" s="39"/>
      <c r="B43" s="25" t="s">
        <v>29</v>
      </c>
      <c r="D43" s="12"/>
      <c r="E43" s="12"/>
      <c r="F43" s="12"/>
    </row>
    <row r="44" spans="1:6" ht="15">
      <c r="A44" s="67"/>
      <c r="B44" s="67"/>
      <c r="C44" s="11" t="s">
        <v>199</v>
      </c>
      <c r="D44" s="14">
        <v>11317.051669999999</v>
      </c>
      <c r="E44" s="12"/>
      <c r="F44" s="14">
        <f>(5080135+7564653)/1000</f>
        <v>12644.788</v>
      </c>
    </row>
    <row r="45" spans="1:6" ht="15">
      <c r="A45" s="67"/>
      <c r="B45" s="67"/>
      <c r="C45" s="11" t="s">
        <v>147</v>
      </c>
      <c r="D45" s="14">
        <v>35645.34751</v>
      </c>
      <c r="E45" s="12"/>
      <c r="F45" s="14">
        <f>49945/1000-1</f>
        <v>48.945</v>
      </c>
    </row>
    <row r="46" spans="1:6" ht="15">
      <c r="A46" s="67"/>
      <c r="B46" s="67"/>
      <c r="C46" s="11" t="s">
        <v>116</v>
      </c>
      <c r="D46" s="14">
        <v>4651.28065</v>
      </c>
      <c r="E46" s="12"/>
      <c r="F46" s="14">
        <f>5963733/1000</f>
        <v>5963.733</v>
      </c>
    </row>
    <row r="47" spans="1:6" ht="15">
      <c r="A47" s="67"/>
      <c r="B47" s="67"/>
      <c r="D47" s="50">
        <f>SUM(D44:D46)-1</f>
        <v>51612.67983</v>
      </c>
      <c r="E47" s="12"/>
      <c r="F47" s="50">
        <f>SUM(F44:F46)+1</f>
        <v>18658.466</v>
      </c>
    </row>
    <row r="48" spans="1:6" ht="15">
      <c r="A48" s="39"/>
      <c r="B48" s="76" t="s">
        <v>204</v>
      </c>
      <c r="C48" s="25"/>
      <c r="D48" s="12">
        <f>+D47+D41</f>
        <v>52141.01791000001</v>
      </c>
      <c r="E48" s="12"/>
      <c r="F48" s="12">
        <f>+F47+F41</f>
        <v>54794.450000000004</v>
      </c>
    </row>
    <row r="49" spans="1:6" ht="15.75" thickBot="1">
      <c r="A49" s="67"/>
      <c r="B49" s="76" t="s">
        <v>117</v>
      </c>
      <c r="D49" s="24">
        <f>+D36+D48</f>
        <v>201866.70391000004</v>
      </c>
      <c r="E49" s="12"/>
      <c r="F49" s="24">
        <f>+F48+F36</f>
        <v>211876.24300000002</v>
      </c>
    </row>
    <row r="50" spans="1:6" ht="15.75" thickTop="1">
      <c r="A50" s="67"/>
      <c r="B50" s="67"/>
      <c r="D50" s="14"/>
      <c r="E50" s="12"/>
      <c r="F50" s="14"/>
    </row>
    <row r="51" spans="1:6" ht="15">
      <c r="A51" s="67"/>
      <c r="B51" s="67"/>
      <c r="C51" s="25" t="s">
        <v>206</v>
      </c>
      <c r="D51" s="55">
        <f>(+D26-D48)/D30</f>
        <v>2.418089164731652</v>
      </c>
      <c r="E51" s="17"/>
      <c r="F51" s="55">
        <f>(+F26-F48)/F30</f>
        <v>2.5368911496341564</v>
      </c>
    </row>
    <row r="52" spans="1:6" ht="15">
      <c r="A52" s="39"/>
      <c r="B52" s="39"/>
      <c r="D52" s="15"/>
      <c r="E52" s="12"/>
      <c r="F52" s="15"/>
    </row>
    <row r="53" spans="1:6" ht="15">
      <c r="A53" s="71"/>
      <c r="B53" s="71"/>
      <c r="D53" s="12"/>
      <c r="E53" s="12"/>
      <c r="F53" s="12"/>
    </row>
    <row r="54" spans="3:6" ht="33.75" customHeight="1">
      <c r="C54" s="94" t="s">
        <v>200</v>
      </c>
      <c r="D54" s="94"/>
      <c r="E54" s="94"/>
      <c r="F54" s="94"/>
    </row>
    <row r="55" spans="4:6" ht="15">
      <c r="D55" s="77"/>
      <c r="E55" s="77"/>
      <c r="F55" s="77"/>
    </row>
  </sheetData>
  <mergeCells count="3">
    <mergeCell ref="A4:F4"/>
    <mergeCell ref="A5:F5"/>
    <mergeCell ref="C54:F54"/>
  </mergeCells>
  <printOptions/>
  <pageMargins left="0.984251968503937" right="0.2362204724409449" top="0.5118110236220472" bottom="0.46850393700787396" header="0.5118110236220472" footer="0.35433070866141736"/>
  <pageSetup fitToHeight="1" fitToWidth="1" horizontalDpi="300" verticalDpi="300" orientation="portrait" paperSize="9" scale="87" r:id="rId1"/>
</worksheet>
</file>

<file path=xl/worksheets/sheet3.xml><?xml version="1.0" encoding="utf-8"?>
<worksheet xmlns="http://schemas.openxmlformats.org/spreadsheetml/2006/main" xmlns:r="http://schemas.openxmlformats.org/officeDocument/2006/relationships">
  <sheetPr>
    <pageSetUpPr fitToPage="1"/>
  </sheetPr>
  <dimension ref="A1:F63"/>
  <sheetViews>
    <sheetView view="pageBreakPreview" zoomScaleNormal="75" zoomScaleSheetLayoutView="100" workbookViewId="0" topLeftCell="A28">
      <selection activeCell="H8" sqref="H8"/>
    </sheetView>
  </sheetViews>
  <sheetFormatPr defaultColWidth="9.140625" defaultRowHeight="12.75"/>
  <cols>
    <col min="1" max="1" width="5.7109375" style="60" customWidth="1"/>
    <col min="2" max="2" width="45.7109375" style="60" customWidth="1"/>
    <col min="3" max="3" width="1.7109375" style="60" customWidth="1"/>
    <col min="4" max="4" width="17.140625" style="60" customWidth="1"/>
    <col min="5" max="5" width="5.7109375" style="60" customWidth="1"/>
    <col min="6" max="6" width="17.140625" style="60" customWidth="1"/>
    <col min="7" max="16384" width="9.140625" style="60" customWidth="1"/>
  </cols>
  <sheetData>
    <row r="1" spans="1:6" ht="15">
      <c r="A1" s="25" t="s">
        <v>0</v>
      </c>
      <c r="B1" s="11"/>
      <c r="C1" s="11"/>
      <c r="D1" s="11"/>
      <c r="E1" s="11"/>
      <c r="F1" s="11"/>
    </row>
    <row r="2" spans="1:6" ht="15">
      <c r="A2" s="25" t="s">
        <v>212</v>
      </c>
      <c r="B2" s="11"/>
      <c r="C2" s="11"/>
      <c r="D2" s="11"/>
      <c r="E2" s="11"/>
      <c r="F2" s="11"/>
    </row>
    <row r="3" spans="1:6" ht="15">
      <c r="A3" s="11"/>
      <c r="B3" s="11"/>
      <c r="C3" s="11"/>
      <c r="D3" s="11"/>
      <c r="E3" s="11"/>
      <c r="F3" s="11"/>
    </row>
    <row r="4" spans="1:6" ht="15">
      <c r="A4" s="11"/>
      <c r="B4" s="95" t="s">
        <v>213</v>
      </c>
      <c r="C4" s="96"/>
      <c r="D4" s="96"/>
      <c r="E4" s="96"/>
      <c r="F4" s="96"/>
    </row>
    <row r="5" spans="1:6" ht="15">
      <c r="A5" s="11"/>
      <c r="B5" s="76" t="s">
        <v>218</v>
      </c>
      <c r="C5" s="66"/>
      <c r="D5" s="66"/>
      <c r="E5" s="66"/>
      <c r="F5" s="66"/>
    </row>
    <row r="6" spans="1:6" ht="15">
      <c r="A6" s="11"/>
      <c r="B6" s="78" t="s">
        <v>1</v>
      </c>
      <c r="C6" s="68"/>
      <c r="D6" s="68"/>
      <c r="E6" s="68"/>
      <c r="F6" s="68"/>
    </row>
    <row r="7" spans="1:6" ht="15">
      <c r="A7" s="11"/>
      <c r="B7" s="11"/>
      <c r="C7" s="11"/>
      <c r="D7" s="27">
        <v>2009</v>
      </c>
      <c r="E7" s="27"/>
      <c r="F7" s="27">
        <v>2008</v>
      </c>
    </row>
    <row r="8" spans="1:6" ht="15">
      <c r="A8" s="11"/>
      <c r="B8" s="11"/>
      <c r="C8" s="11"/>
      <c r="D8" s="27" t="s">
        <v>226</v>
      </c>
      <c r="E8" s="27"/>
      <c r="F8" s="27" t="s">
        <v>226</v>
      </c>
    </row>
    <row r="9" spans="1:6" ht="15">
      <c r="A9" s="11"/>
      <c r="B9" s="11"/>
      <c r="C9" s="11"/>
      <c r="D9" s="27" t="s">
        <v>227</v>
      </c>
      <c r="E9" s="27"/>
      <c r="F9" s="27" t="s">
        <v>227</v>
      </c>
    </row>
    <row r="10" spans="1:6" ht="15">
      <c r="A10" s="11"/>
      <c r="B10" s="11"/>
      <c r="C10" s="11"/>
      <c r="D10" s="28" t="s">
        <v>10</v>
      </c>
      <c r="E10" s="71"/>
      <c r="F10" s="28" t="s">
        <v>10</v>
      </c>
    </row>
    <row r="11" spans="1:6" ht="15">
      <c r="A11" s="11"/>
      <c r="B11" s="11"/>
      <c r="C11" s="11"/>
      <c r="D11" s="26"/>
      <c r="E11" s="11"/>
      <c r="F11" s="26"/>
    </row>
    <row r="12" spans="1:6" ht="15">
      <c r="A12" s="11"/>
      <c r="B12" s="25" t="s">
        <v>67</v>
      </c>
      <c r="C12" s="11"/>
      <c r="D12" s="26"/>
      <c r="E12" s="11"/>
      <c r="F12" s="26"/>
    </row>
    <row r="13" spans="1:6" ht="15">
      <c r="A13" s="11"/>
      <c r="B13" s="11" t="s">
        <v>130</v>
      </c>
      <c r="C13" s="11"/>
      <c r="D13" s="16">
        <f>'P&amp;L'!G30</f>
        <v>-7382.673909999999</v>
      </c>
      <c r="E13" s="17"/>
      <c r="F13" s="16">
        <f>'P&amp;L'!H30</f>
        <v>-7100</v>
      </c>
    </row>
    <row r="14" spans="1:6" ht="15">
      <c r="A14" s="11"/>
      <c r="B14" s="11"/>
      <c r="C14" s="11"/>
      <c r="D14" s="17"/>
      <c r="E14" s="17"/>
      <c r="F14" s="17"/>
    </row>
    <row r="15" spans="1:6" ht="15">
      <c r="A15" s="11"/>
      <c r="B15" s="25" t="s">
        <v>68</v>
      </c>
      <c r="C15" s="11"/>
      <c r="D15" s="17"/>
      <c r="E15" s="17"/>
      <c r="F15" s="17"/>
    </row>
    <row r="16" spans="1:6" ht="15">
      <c r="A16" s="11"/>
      <c r="B16" s="11" t="s">
        <v>69</v>
      </c>
      <c r="C16" s="11"/>
      <c r="D16" s="16">
        <v>1996.101449999996</v>
      </c>
      <c r="E16" s="16"/>
      <c r="F16" s="16">
        <v>2081</v>
      </c>
    </row>
    <row r="17" spans="1:6" ht="15">
      <c r="A17" s="11"/>
      <c r="B17" s="11" t="s">
        <v>70</v>
      </c>
      <c r="C17" s="11"/>
      <c r="D17" s="16">
        <v>605.21478</v>
      </c>
      <c r="E17" s="16"/>
      <c r="F17" s="16">
        <v>629</v>
      </c>
    </row>
    <row r="18" spans="1:6" ht="15">
      <c r="A18" s="11"/>
      <c r="B18" s="11"/>
      <c r="C18" s="11"/>
      <c r="D18" s="18"/>
      <c r="E18" s="16"/>
      <c r="F18" s="18"/>
    </row>
    <row r="19" spans="1:6" ht="15">
      <c r="A19" s="11"/>
      <c r="B19" s="11" t="s">
        <v>207</v>
      </c>
      <c r="C19" s="11"/>
      <c r="D19" s="16">
        <f>SUM(D13:D18)-1</f>
        <v>-4782.357680000003</v>
      </c>
      <c r="E19" s="16"/>
      <c r="F19" s="16">
        <f>SUM(F13:F18)</f>
        <v>-4390</v>
      </c>
    </row>
    <row r="20" spans="1:6" ht="15">
      <c r="A20" s="11"/>
      <c r="B20" s="11" t="s">
        <v>71</v>
      </c>
      <c r="C20" s="11"/>
      <c r="D20" s="19"/>
      <c r="E20" s="16"/>
      <c r="F20" s="19"/>
    </row>
    <row r="21" spans="1:6" ht="15">
      <c r="A21" s="11"/>
      <c r="B21" s="11"/>
      <c r="C21" s="11"/>
      <c r="D21" s="16"/>
      <c r="E21" s="16"/>
      <c r="F21" s="16"/>
    </row>
    <row r="22" spans="1:6" ht="15">
      <c r="A22" s="11"/>
      <c r="B22" s="25" t="s">
        <v>72</v>
      </c>
      <c r="C22" s="11"/>
      <c r="D22" s="16"/>
      <c r="E22" s="16"/>
      <c r="F22" s="16"/>
    </row>
    <row r="23" spans="1:6" ht="15">
      <c r="A23" s="11"/>
      <c r="B23" s="11" t="s">
        <v>73</v>
      </c>
      <c r="C23" s="11"/>
      <c r="D23" s="16">
        <v>3699.31531</v>
      </c>
      <c r="E23" s="16"/>
      <c r="F23" s="16">
        <v>391</v>
      </c>
    </row>
    <row r="24" spans="1:6" ht="15">
      <c r="A24" s="11"/>
      <c r="B24" s="11" t="s">
        <v>74</v>
      </c>
      <c r="C24" s="11"/>
      <c r="D24" s="18">
        <v>-1315.20632</v>
      </c>
      <c r="E24" s="16"/>
      <c r="F24" s="18">
        <v>-17590</v>
      </c>
    </row>
    <row r="25" spans="1:6" ht="15">
      <c r="A25" s="11"/>
      <c r="B25" s="77" t="s">
        <v>208</v>
      </c>
      <c r="C25" s="11"/>
      <c r="D25" s="16">
        <f>SUM(D19:D24)</f>
        <v>-2398.248690000003</v>
      </c>
      <c r="E25" s="16"/>
      <c r="F25" s="16">
        <f>SUM(F19:F24)</f>
        <v>-21589</v>
      </c>
    </row>
    <row r="26" spans="1:6" ht="15">
      <c r="A26" s="11"/>
      <c r="B26" s="11"/>
      <c r="C26" s="11"/>
      <c r="D26" s="16"/>
      <c r="E26" s="16"/>
      <c r="F26" s="16"/>
    </row>
    <row r="27" spans="1:6" ht="15">
      <c r="A27" s="11"/>
      <c r="B27" s="11" t="s">
        <v>159</v>
      </c>
      <c r="D27" s="61">
        <v>34.586040000000004</v>
      </c>
      <c r="E27" s="61"/>
      <c r="F27" s="61">
        <v>0</v>
      </c>
    </row>
    <row r="28" spans="1:6" ht="15">
      <c r="A28" s="11"/>
      <c r="B28" s="11" t="s">
        <v>160</v>
      </c>
      <c r="D28" s="62">
        <v>5.32069</v>
      </c>
      <c r="E28" s="62"/>
      <c r="F28" s="62">
        <v>0</v>
      </c>
    </row>
    <row r="29" spans="1:6" ht="15">
      <c r="A29" s="11"/>
      <c r="B29" s="11" t="s">
        <v>145</v>
      </c>
      <c r="D29" s="62">
        <v>-1210.07</v>
      </c>
      <c r="E29" s="62"/>
      <c r="F29" s="62">
        <v>0</v>
      </c>
    </row>
    <row r="30" spans="1:6" ht="15">
      <c r="A30" s="11"/>
      <c r="B30" s="11" t="s">
        <v>146</v>
      </c>
      <c r="D30" s="63">
        <v>-645.1215100000001</v>
      </c>
      <c r="E30" s="61"/>
      <c r="F30" s="63">
        <v>-629</v>
      </c>
    </row>
    <row r="31" spans="1:6" ht="15">
      <c r="A31" s="11"/>
      <c r="B31" s="11" t="s">
        <v>209</v>
      </c>
      <c r="D31" s="61">
        <f>SUM(D25:D30)+1</f>
        <v>-4212.533470000003</v>
      </c>
      <c r="E31" s="61"/>
      <c r="F31" s="61">
        <f>SUM(F25:F30)</f>
        <v>-22218</v>
      </c>
    </row>
    <row r="32" spans="1:6" ht="15">
      <c r="A32" s="11"/>
      <c r="B32" s="11"/>
      <c r="C32" s="11"/>
      <c r="D32" s="16"/>
      <c r="E32" s="16"/>
      <c r="F32" s="16"/>
    </row>
    <row r="33" spans="1:6" ht="15">
      <c r="A33" s="11"/>
      <c r="B33" s="11"/>
      <c r="C33" s="11"/>
      <c r="D33" s="16"/>
      <c r="E33" s="16"/>
      <c r="F33" s="16"/>
    </row>
    <row r="34" spans="1:6" ht="15">
      <c r="A34" s="11"/>
      <c r="B34" s="25" t="s">
        <v>80</v>
      </c>
      <c r="C34" s="11"/>
      <c r="D34" s="16"/>
      <c r="E34" s="16"/>
      <c r="F34" s="16"/>
    </row>
    <row r="35" spans="1:6" ht="15" hidden="1">
      <c r="A35" s="11"/>
      <c r="B35" s="11" t="s">
        <v>81</v>
      </c>
      <c r="C35" s="11"/>
      <c r="D35" s="16">
        <v>0</v>
      </c>
      <c r="E35" s="16"/>
      <c r="F35" s="16">
        <v>0</v>
      </c>
    </row>
    <row r="36" spans="1:6" ht="15">
      <c r="A36" s="11"/>
      <c r="B36" s="11" t="s">
        <v>143</v>
      </c>
      <c r="C36" s="11"/>
      <c r="D36" s="16"/>
      <c r="E36" s="16"/>
      <c r="F36" s="16"/>
    </row>
    <row r="37" spans="1:6" ht="15">
      <c r="A37" s="11"/>
      <c r="B37" s="79" t="s">
        <v>245</v>
      </c>
      <c r="C37" s="11"/>
      <c r="D37" s="16">
        <v>-1194.24584</v>
      </c>
      <c r="E37" s="16"/>
      <c r="F37" s="16">
        <v>-88</v>
      </c>
    </row>
    <row r="38" spans="1:6" ht="15">
      <c r="A38" s="11"/>
      <c r="B38" s="11"/>
      <c r="C38" s="11"/>
      <c r="D38" s="16"/>
      <c r="E38" s="16"/>
      <c r="F38" s="16"/>
    </row>
    <row r="39" spans="1:6" ht="15">
      <c r="A39" s="11"/>
      <c r="B39" s="25" t="s">
        <v>75</v>
      </c>
      <c r="C39" s="11"/>
      <c r="D39" s="16"/>
      <c r="E39" s="16"/>
      <c r="F39" s="16"/>
    </row>
    <row r="40" spans="1:6" ht="15" hidden="1">
      <c r="A40" s="11"/>
      <c r="B40" s="11" t="s">
        <v>76</v>
      </c>
      <c r="C40" s="11"/>
      <c r="D40" s="16">
        <v>0</v>
      </c>
      <c r="E40" s="16"/>
      <c r="F40" s="16">
        <v>0</v>
      </c>
    </row>
    <row r="41" spans="1:6" ht="15">
      <c r="A41" s="11"/>
      <c r="B41" s="11" t="s">
        <v>240</v>
      </c>
      <c r="C41" s="11"/>
      <c r="D41" s="16"/>
      <c r="E41" s="16"/>
      <c r="F41" s="16"/>
    </row>
    <row r="42" spans="1:6" ht="15" hidden="1">
      <c r="A42" s="11"/>
      <c r="B42" s="79" t="s">
        <v>144</v>
      </c>
      <c r="C42" s="11"/>
      <c r="D42" s="16">
        <v>0</v>
      </c>
      <c r="E42" s="16"/>
      <c r="F42" s="16">
        <v>0</v>
      </c>
    </row>
    <row r="43" spans="1:6" ht="15">
      <c r="A43" s="11"/>
      <c r="B43" s="79" t="s">
        <v>144</v>
      </c>
      <c r="C43" s="11"/>
      <c r="D43" s="16"/>
      <c r="E43" s="16"/>
      <c r="F43" s="16"/>
    </row>
    <row r="44" spans="1:6" ht="15">
      <c r="A44" s="11"/>
      <c r="B44" s="79" t="s">
        <v>246</v>
      </c>
      <c r="C44" s="11"/>
      <c r="D44" s="16">
        <v>-24.76968</v>
      </c>
      <c r="E44" s="16"/>
      <c r="F44" s="16">
        <v>34500</v>
      </c>
    </row>
    <row r="45" spans="1:6" ht="15">
      <c r="A45" s="11"/>
      <c r="B45" s="11"/>
      <c r="C45" s="11"/>
      <c r="D45" s="18"/>
      <c r="E45" s="16"/>
      <c r="F45" s="18"/>
    </row>
    <row r="46" spans="1:6" ht="15">
      <c r="A46" s="11"/>
      <c r="B46" s="11" t="s">
        <v>247</v>
      </c>
      <c r="C46" s="11"/>
      <c r="D46" s="16">
        <f>SUM(D31:D45)</f>
        <v>-5431.548990000004</v>
      </c>
      <c r="E46" s="16"/>
      <c r="F46" s="16">
        <f>SUM(F31:F45)</f>
        <v>12194</v>
      </c>
    </row>
    <row r="47" spans="1:6" ht="15">
      <c r="A47" s="11"/>
      <c r="C47" s="11"/>
      <c r="D47" s="16"/>
      <c r="E47" s="16"/>
      <c r="F47" s="16"/>
    </row>
    <row r="48" spans="1:6" ht="15">
      <c r="A48" s="11"/>
      <c r="B48" s="11" t="s">
        <v>248</v>
      </c>
      <c r="C48" s="11"/>
      <c r="D48" s="20"/>
      <c r="E48" s="20"/>
      <c r="F48" s="20"/>
    </row>
    <row r="49" spans="1:6" ht="15">
      <c r="A49" s="11"/>
      <c r="B49" s="11" t="s">
        <v>104</v>
      </c>
      <c r="C49" s="11"/>
      <c r="D49" s="29">
        <v>13908.761</v>
      </c>
      <c r="E49" s="20"/>
      <c r="F49" s="29">
        <v>302.053</v>
      </c>
    </row>
    <row r="50" spans="1:6" ht="15">
      <c r="A50" s="11"/>
      <c r="B50" s="11"/>
      <c r="C50" s="11"/>
      <c r="D50" s="20"/>
      <c r="E50" s="20"/>
      <c r="F50" s="20"/>
    </row>
    <row r="51" spans="1:6" ht="15">
      <c r="A51" s="11"/>
      <c r="C51" s="11"/>
      <c r="D51" s="20"/>
      <c r="E51" s="20"/>
      <c r="F51" s="20"/>
    </row>
    <row r="52" spans="1:6" ht="15.75" thickBot="1">
      <c r="A52" s="11"/>
      <c r="B52" s="11" t="s">
        <v>249</v>
      </c>
      <c r="C52" s="11"/>
      <c r="D52" s="31">
        <f>+D46+D49</f>
        <v>8477.212009999996</v>
      </c>
      <c r="E52" s="30"/>
      <c r="F52" s="31">
        <f>F46+F49</f>
        <v>12496.053</v>
      </c>
    </row>
    <row r="53" spans="1:6" ht="15.75" thickTop="1">
      <c r="A53" s="11"/>
      <c r="B53" s="11"/>
      <c r="C53" s="11"/>
      <c r="D53" s="53"/>
      <c r="E53" s="30"/>
      <c r="F53" s="53"/>
    </row>
    <row r="54" spans="1:6" ht="15">
      <c r="A54" s="11"/>
      <c r="B54" s="25" t="s">
        <v>140</v>
      </c>
      <c r="C54" s="11"/>
      <c r="D54" s="20"/>
      <c r="E54" s="20"/>
      <c r="F54" s="20"/>
    </row>
    <row r="55" spans="1:6" ht="15">
      <c r="A55" s="11"/>
      <c r="B55" s="11" t="s">
        <v>141</v>
      </c>
      <c r="C55" s="11"/>
      <c r="D55" s="20">
        <v>969.9298100000001</v>
      </c>
      <c r="E55" s="20"/>
      <c r="F55" s="20">
        <v>6568</v>
      </c>
    </row>
    <row r="56" spans="1:6" ht="15">
      <c r="A56" s="11"/>
      <c r="B56" s="11" t="s">
        <v>142</v>
      </c>
      <c r="C56" s="11"/>
      <c r="D56" s="20">
        <v>7507.35412</v>
      </c>
      <c r="E56" s="20"/>
      <c r="F56" s="20">
        <v>5928</v>
      </c>
    </row>
    <row r="57" spans="1:6" ht="15.75" thickBot="1">
      <c r="A57" s="11"/>
      <c r="B57" s="11"/>
      <c r="C57" s="11"/>
      <c r="D57" s="58">
        <f>SUM(D55:D56)</f>
        <v>8477.28393</v>
      </c>
      <c r="E57" s="20"/>
      <c r="F57" s="58">
        <f>SUM(F55:F56)</f>
        <v>12496</v>
      </c>
    </row>
    <row r="58" spans="1:6" ht="15.75" thickTop="1">
      <c r="A58" s="11"/>
      <c r="B58" s="11"/>
      <c r="C58" s="11"/>
      <c r="D58" s="20"/>
      <c r="E58" s="20"/>
      <c r="F58" s="20"/>
    </row>
    <row r="59" spans="2:6" ht="15">
      <c r="B59" s="11"/>
      <c r="C59" s="11"/>
      <c r="D59" s="20"/>
      <c r="E59" s="20"/>
      <c r="F59" s="20"/>
    </row>
    <row r="60" spans="2:6" ht="36.75" customHeight="1">
      <c r="B60" s="94" t="s">
        <v>201</v>
      </c>
      <c r="C60" s="94"/>
      <c r="D60" s="94"/>
      <c r="E60" s="94"/>
      <c r="F60" s="94"/>
    </row>
    <row r="61" spans="1:6" ht="15">
      <c r="A61" s="11"/>
      <c r="B61" s="11"/>
      <c r="C61" s="11"/>
      <c r="D61" s="20"/>
      <c r="E61" s="20"/>
      <c r="F61" s="20"/>
    </row>
    <row r="62" spans="1:6" ht="15">
      <c r="A62" s="11"/>
      <c r="B62" s="11"/>
      <c r="C62" s="11"/>
      <c r="D62" s="11"/>
      <c r="E62" s="11"/>
      <c r="F62" s="11"/>
    </row>
    <row r="63" spans="1:6" s="54" customFormat="1" ht="15">
      <c r="A63" s="26"/>
      <c r="B63" s="26"/>
      <c r="C63" s="26"/>
      <c r="D63" s="53"/>
      <c r="E63" s="26"/>
      <c r="F63" s="26"/>
    </row>
  </sheetData>
  <mergeCells count="2">
    <mergeCell ref="B4:F4"/>
    <mergeCell ref="B60:F60"/>
  </mergeCells>
  <printOptions/>
  <pageMargins left="0.74" right="0.34" top="0.55" bottom="0.37" header="0.32" footer="0.33"/>
  <pageSetup fitToHeight="1" fitToWidth="1" horizontalDpi="600" verticalDpi="600" orientation="portrait" paperSize="9" scale="86" r:id="rId1"/>
</worksheet>
</file>

<file path=xl/worksheets/sheet4.xml><?xml version="1.0" encoding="utf-8"?>
<worksheet xmlns="http://schemas.openxmlformats.org/spreadsheetml/2006/main" xmlns:r="http://schemas.openxmlformats.org/officeDocument/2006/relationships">
  <dimension ref="A1:O36"/>
  <sheetViews>
    <sheetView view="pageBreakPreview" zoomScaleNormal="75" zoomScaleSheetLayoutView="100" workbookViewId="0" topLeftCell="A16">
      <selection activeCell="A24" sqref="A24"/>
    </sheetView>
  </sheetViews>
  <sheetFormatPr defaultColWidth="9.140625" defaultRowHeight="12.75"/>
  <cols>
    <col min="1" max="1" width="6.7109375" style="5" customWidth="1"/>
    <col min="2" max="2" width="45.7109375" style="5" customWidth="1"/>
    <col min="3" max="3" width="1.7109375" style="5" customWidth="1"/>
    <col min="4" max="4" width="15.7109375" style="5" customWidth="1"/>
    <col min="5" max="5" width="1.421875" style="5" customWidth="1"/>
    <col min="6" max="6" width="15.7109375" style="5" customWidth="1"/>
    <col min="7" max="7" width="1.7109375" style="5" customWidth="1"/>
    <col min="8" max="8" width="15.7109375" style="5" customWidth="1"/>
    <col min="9" max="9" width="1.7109375" style="5" customWidth="1"/>
    <col min="10" max="10" width="15.7109375" style="5" customWidth="1"/>
    <col min="11" max="11" width="1.7109375" style="5" customWidth="1"/>
    <col min="12" max="12" width="15.7109375" style="5" customWidth="1"/>
    <col min="13" max="13" width="1.7109375" style="5" customWidth="1"/>
    <col min="14" max="14" width="15.7109375" style="5" customWidth="1"/>
    <col min="15" max="15" width="1.7109375" style="5" customWidth="1"/>
    <col min="16" max="16384" width="9.140625" style="5" customWidth="1"/>
  </cols>
  <sheetData>
    <row r="1" spans="1:15" ht="14.25">
      <c r="A1" s="4" t="s">
        <v>0</v>
      </c>
      <c r="B1" s="3"/>
      <c r="C1" s="3"/>
      <c r="D1" s="3"/>
      <c r="E1" s="3"/>
      <c r="F1" s="3"/>
      <c r="G1" s="3"/>
      <c r="H1" s="3"/>
      <c r="I1" s="3"/>
      <c r="J1" s="3"/>
      <c r="K1" s="3"/>
      <c r="L1" s="3"/>
      <c r="M1" s="3"/>
      <c r="N1" s="3"/>
      <c r="O1" s="3"/>
    </row>
    <row r="2" spans="1:15" ht="14.25">
      <c r="A2" s="4" t="s">
        <v>212</v>
      </c>
      <c r="B2" s="3"/>
      <c r="C2" s="3"/>
      <c r="D2" s="3"/>
      <c r="E2" s="3"/>
      <c r="F2" s="3"/>
      <c r="G2" s="3"/>
      <c r="H2" s="3"/>
      <c r="I2" s="3"/>
      <c r="J2" s="3"/>
      <c r="K2" s="3"/>
      <c r="L2" s="3"/>
      <c r="M2" s="3"/>
      <c r="N2" s="3"/>
      <c r="O2" s="3"/>
    </row>
    <row r="3" spans="1:15" ht="14.25">
      <c r="A3" s="3"/>
      <c r="B3" s="3"/>
      <c r="C3" s="3"/>
      <c r="D3" s="3"/>
      <c r="E3" s="3"/>
      <c r="F3" s="3"/>
      <c r="G3" s="3"/>
      <c r="H3" s="3"/>
      <c r="I3" s="3"/>
      <c r="J3" s="3"/>
      <c r="K3" s="3"/>
      <c r="L3" s="3"/>
      <c r="M3" s="3"/>
      <c r="N3" s="3"/>
      <c r="O3" s="3"/>
    </row>
    <row r="4" spans="1:15" ht="14.25">
      <c r="A4" s="3"/>
      <c r="B4" s="3"/>
      <c r="C4" s="3"/>
      <c r="D4" s="3"/>
      <c r="E4" s="3"/>
      <c r="F4" s="3"/>
      <c r="G4" s="3"/>
      <c r="H4" s="3"/>
      <c r="I4" s="3"/>
      <c r="J4" s="3"/>
      <c r="K4" s="3"/>
      <c r="L4" s="3"/>
      <c r="M4" s="3"/>
      <c r="N4" s="3"/>
      <c r="O4" s="3"/>
    </row>
    <row r="5" spans="1:15" ht="15">
      <c r="A5" s="3"/>
      <c r="B5" s="4" t="s">
        <v>77</v>
      </c>
      <c r="C5" s="6"/>
      <c r="D5" s="6"/>
      <c r="E5" s="6"/>
      <c r="F5" s="6"/>
      <c r="G5" s="6"/>
      <c r="H5" s="6"/>
      <c r="I5" s="6"/>
      <c r="J5" s="6"/>
      <c r="K5" s="6"/>
      <c r="L5" s="3"/>
      <c r="M5" s="3"/>
      <c r="N5" s="3"/>
      <c r="O5" s="3"/>
    </row>
    <row r="6" spans="1:15" ht="14.25">
      <c r="A6" s="3"/>
      <c r="B6" s="7" t="s">
        <v>219</v>
      </c>
      <c r="C6" s="8"/>
      <c r="D6" s="8"/>
      <c r="E6" s="8"/>
      <c r="F6" s="8"/>
      <c r="G6" s="8"/>
      <c r="H6" s="8"/>
      <c r="I6" s="8"/>
      <c r="J6" s="8"/>
      <c r="K6" s="8"/>
      <c r="L6" s="3"/>
      <c r="M6" s="3"/>
      <c r="N6" s="3"/>
      <c r="O6" s="3"/>
    </row>
    <row r="7" spans="1:15" ht="15">
      <c r="A7" s="3"/>
      <c r="B7" s="41" t="s">
        <v>1</v>
      </c>
      <c r="C7" s="40"/>
      <c r="D7" s="40"/>
      <c r="E7" s="40"/>
      <c r="F7" s="40"/>
      <c r="G7" s="40"/>
      <c r="H7" s="40"/>
      <c r="I7" s="40"/>
      <c r="J7" s="40"/>
      <c r="K7" s="3"/>
      <c r="L7" s="3"/>
      <c r="M7" s="3"/>
      <c r="N7" s="3"/>
      <c r="O7" s="3"/>
    </row>
    <row r="8" spans="1:15" ht="14.25">
      <c r="A8" s="3"/>
      <c r="B8" s="3"/>
      <c r="C8" s="3"/>
      <c r="D8" s="3"/>
      <c r="E8" s="3"/>
      <c r="F8" s="3"/>
      <c r="G8" s="3"/>
      <c r="H8" s="3"/>
      <c r="I8" s="3"/>
      <c r="J8" s="3"/>
      <c r="K8" s="3"/>
      <c r="L8" s="3"/>
      <c r="M8" s="3"/>
      <c r="N8" s="3"/>
      <c r="O8" s="3"/>
    </row>
    <row r="9" spans="1:15" ht="15">
      <c r="A9" s="3"/>
      <c r="B9" s="10"/>
      <c r="C9" s="10"/>
      <c r="D9" s="44" t="s">
        <v>83</v>
      </c>
      <c r="E9" s="45"/>
      <c r="F9" s="44" t="s">
        <v>83</v>
      </c>
      <c r="G9" s="44"/>
      <c r="H9" s="44" t="s">
        <v>82</v>
      </c>
      <c r="I9" s="44"/>
      <c r="J9" s="44" t="s">
        <v>78</v>
      </c>
      <c r="K9" s="44"/>
      <c r="L9" s="44" t="s">
        <v>131</v>
      </c>
      <c r="M9" s="44"/>
      <c r="N9" s="45"/>
      <c r="O9" s="10"/>
    </row>
    <row r="10" spans="1:15" ht="15">
      <c r="A10" s="3"/>
      <c r="B10" s="10"/>
      <c r="C10" s="10"/>
      <c r="D10" s="44" t="s">
        <v>85</v>
      </c>
      <c r="E10" s="44"/>
      <c r="F10" s="44" t="s">
        <v>84</v>
      </c>
      <c r="G10" s="10"/>
      <c r="H10" s="44" t="s">
        <v>32</v>
      </c>
      <c r="I10" s="44"/>
      <c r="J10" s="44" t="s">
        <v>32</v>
      </c>
      <c r="K10" s="44"/>
      <c r="L10" s="44" t="s">
        <v>132</v>
      </c>
      <c r="M10" s="44"/>
      <c r="N10" s="44" t="s">
        <v>79</v>
      </c>
      <c r="O10" s="10"/>
    </row>
    <row r="11" spans="1:15" ht="15">
      <c r="A11" s="3"/>
      <c r="B11" s="10"/>
      <c r="C11" s="10"/>
      <c r="D11" s="2" t="s">
        <v>10</v>
      </c>
      <c r="E11" s="9"/>
      <c r="F11" s="2" t="s">
        <v>10</v>
      </c>
      <c r="G11" s="44"/>
      <c r="H11" s="2" t="s">
        <v>10</v>
      </c>
      <c r="I11" s="44"/>
      <c r="J11" s="2" t="s">
        <v>10</v>
      </c>
      <c r="K11" s="44"/>
      <c r="L11" s="2" t="s">
        <v>10</v>
      </c>
      <c r="M11" s="44"/>
      <c r="N11" s="2" t="s">
        <v>10</v>
      </c>
      <c r="O11" s="10"/>
    </row>
    <row r="12" spans="1:15" ht="15">
      <c r="A12" s="3"/>
      <c r="B12" s="10"/>
      <c r="C12" s="10"/>
      <c r="D12" s="10"/>
      <c r="E12" s="10"/>
      <c r="F12" s="10"/>
      <c r="G12" s="10"/>
      <c r="H12" s="10"/>
      <c r="I12" s="10"/>
      <c r="J12" s="10"/>
      <c r="K12" s="10"/>
      <c r="L12" s="10"/>
      <c r="M12" s="10"/>
      <c r="N12" s="10"/>
      <c r="O12" s="10"/>
    </row>
    <row r="13" spans="1:15" ht="15">
      <c r="A13" s="3"/>
      <c r="B13" s="4"/>
      <c r="C13" s="10"/>
      <c r="D13" s="10"/>
      <c r="E13" s="10"/>
      <c r="F13" s="10"/>
      <c r="G13" s="10"/>
      <c r="H13" s="10"/>
      <c r="I13" s="10"/>
      <c r="J13" s="10"/>
      <c r="K13" s="10"/>
      <c r="L13" s="10"/>
      <c r="M13" s="10"/>
      <c r="N13" s="10"/>
      <c r="O13" s="10"/>
    </row>
    <row r="14" spans="1:15" ht="15">
      <c r="A14" s="3"/>
      <c r="B14" s="10"/>
      <c r="C14" s="10"/>
      <c r="D14" s="10"/>
      <c r="E14" s="10"/>
      <c r="F14" s="10"/>
      <c r="G14" s="10"/>
      <c r="H14" s="10"/>
      <c r="I14" s="10"/>
      <c r="J14" s="10"/>
      <c r="K14" s="10"/>
      <c r="L14" s="10"/>
      <c r="M14" s="10"/>
      <c r="N14" s="10"/>
      <c r="O14" s="10"/>
    </row>
    <row r="15" spans="1:15" ht="15">
      <c r="A15" s="3"/>
      <c r="B15" s="10" t="s">
        <v>139</v>
      </c>
      <c r="C15" s="10"/>
      <c r="D15" s="16">
        <v>61919</v>
      </c>
      <c r="E15" s="16"/>
      <c r="F15" s="16">
        <v>16966</v>
      </c>
      <c r="G15" s="16"/>
      <c r="H15" s="16">
        <v>97188</v>
      </c>
      <c r="I15" s="16"/>
      <c r="J15" s="16">
        <v>1118</v>
      </c>
      <c r="K15" s="16"/>
      <c r="L15" s="16">
        <v>-20109</v>
      </c>
      <c r="M15" s="16"/>
      <c r="N15" s="16">
        <f>SUM(D15:L15)</f>
        <v>157082</v>
      </c>
      <c r="O15" s="10"/>
    </row>
    <row r="16" spans="1:15" ht="15">
      <c r="A16" s="3"/>
      <c r="B16" s="10"/>
      <c r="C16" s="10"/>
      <c r="D16" s="16"/>
      <c r="E16" s="16"/>
      <c r="F16" s="16"/>
      <c r="G16" s="16"/>
      <c r="H16" s="16"/>
      <c r="I16" s="16"/>
      <c r="J16" s="16"/>
      <c r="K16" s="16"/>
      <c r="L16" s="16"/>
      <c r="M16" s="16"/>
      <c r="N16" s="16"/>
      <c r="O16" s="10"/>
    </row>
    <row r="17" spans="1:15" ht="30">
      <c r="A17" s="3"/>
      <c r="B17" s="80" t="s">
        <v>250</v>
      </c>
      <c r="C17" s="10"/>
      <c r="D17" s="16">
        <v>0</v>
      </c>
      <c r="E17" s="16"/>
      <c r="F17" s="16">
        <v>0</v>
      </c>
      <c r="G17" s="16"/>
      <c r="H17" s="16">
        <v>0</v>
      </c>
      <c r="I17" s="16"/>
      <c r="J17" s="16">
        <v>0</v>
      </c>
      <c r="K17" s="16"/>
      <c r="L17" s="16">
        <f>'P&amp;L'!G42</f>
        <v>-7355.673909999999</v>
      </c>
      <c r="M17" s="16"/>
      <c r="N17" s="16">
        <f>SUM(D17:L17)</f>
        <v>-7355.673909999999</v>
      </c>
      <c r="O17" s="10"/>
    </row>
    <row r="18" spans="1:15" ht="15">
      <c r="A18" s="3"/>
      <c r="B18" s="10"/>
      <c r="C18" s="10"/>
      <c r="D18" s="18"/>
      <c r="E18" s="46"/>
      <c r="F18" s="18"/>
      <c r="G18" s="16"/>
      <c r="H18" s="18"/>
      <c r="I18" s="16"/>
      <c r="J18" s="18"/>
      <c r="K18" s="16"/>
      <c r="L18" s="47"/>
      <c r="M18" s="10"/>
      <c r="N18" s="47"/>
      <c r="O18" s="10"/>
    </row>
    <row r="19" spans="1:15" ht="15">
      <c r="A19" s="3"/>
      <c r="B19" s="10"/>
      <c r="C19" s="10"/>
      <c r="D19" s="16"/>
      <c r="E19" s="16"/>
      <c r="F19" s="16"/>
      <c r="G19" s="16"/>
      <c r="H19" s="16"/>
      <c r="I19" s="16"/>
      <c r="J19" s="16"/>
      <c r="K19" s="16"/>
      <c r="L19" s="10"/>
      <c r="M19" s="10"/>
      <c r="N19" s="10"/>
      <c r="O19" s="10"/>
    </row>
    <row r="20" spans="1:15" ht="15">
      <c r="A20" s="3"/>
      <c r="B20" s="10" t="s">
        <v>221</v>
      </c>
      <c r="C20" s="10"/>
      <c r="D20" s="16">
        <f>+D17+D15</f>
        <v>61919</v>
      </c>
      <c r="E20" s="16"/>
      <c r="F20" s="16">
        <f>+F17+F15</f>
        <v>16966</v>
      </c>
      <c r="G20" s="16"/>
      <c r="H20" s="16">
        <f>+H17+H15</f>
        <v>97188</v>
      </c>
      <c r="I20" s="16"/>
      <c r="J20" s="16">
        <f>+J17+J15</f>
        <v>1118</v>
      </c>
      <c r="K20" s="16"/>
      <c r="L20" s="16">
        <f>+L17+L15</f>
        <v>-27464.673909999998</v>
      </c>
      <c r="M20" s="16"/>
      <c r="N20" s="16">
        <f>+N17+N15</f>
        <v>149726.32609</v>
      </c>
      <c r="O20" s="10"/>
    </row>
    <row r="21" spans="1:15" ht="15">
      <c r="A21" s="3"/>
      <c r="B21" s="10"/>
      <c r="C21" s="10"/>
      <c r="D21" s="47"/>
      <c r="E21" s="48"/>
      <c r="F21" s="47"/>
      <c r="G21" s="10"/>
      <c r="H21" s="47"/>
      <c r="I21" s="10"/>
      <c r="J21" s="47"/>
      <c r="K21" s="10"/>
      <c r="L21" s="47"/>
      <c r="M21" s="10"/>
      <c r="N21" s="47"/>
      <c r="O21" s="10"/>
    </row>
    <row r="22" spans="1:15" ht="15">
      <c r="A22" s="3"/>
      <c r="B22" s="10"/>
      <c r="C22" s="10"/>
      <c r="D22" s="10"/>
      <c r="E22" s="10"/>
      <c r="F22" s="10"/>
      <c r="G22" s="10"/>
      <c r="H22" s="10"/>
      <c r="I22" s="10"/>
      <c r="J22" s="10"/>
      <c r="K22" s="10"/>
      <c r="L22" s="10"/>
      <c r="M22" s="10"/>
      <c r="N22" s="10"/>
      <c r="O22" s="10"/>
    </row>
    <row r="23" spans="1:15" ht="15">
      <c r="A23" s="3"/>
      <c r="B23" s="4"/>
      <c r="C23" s="10"/>
      <c r="D23" s="10"/>
      <c r="E23" s="10"/>
      <c r="F23" s="10"/>
      <c r="G23" s="10"/>
      <c r="H23" s="10"/>
      <c r="I23" s="10"/>
      <c r="J23" s="10"/>
      <c r="K23" s="10"/>
      <c r="L23" s="10"/>
      <c r="M23" s="10"/>
      <c r="N23" s="10"/>
      <c r="O23" s="10"/>
    </row>
    <row r="24" spans="1:15" ht="15">
      <c r="A24" s="3"/>
      <c r="B24" s="10"/>
      <c r="C24" s="10"/>
      <c r="D24" s="10"/>
      <c r="E24" s="10"/>
      <c r="F24" s="10"/>
      <c r="G24" s="10"/>
      <c r="H24" s="10"/>
      <c r="I24" s="10"/>
      <c r="J24" s="10"/>
      <c r="K24" s="10"/>
      <c r="L24" s="10"/>
      <c r="M24" s="10"/>
      <c r="N24" s="10"/>
      <c r="O24" s="10"/>
    </row>
    <row r="25" spans="1:15" ht="15">
      <c r="A25" s="3"/>
      <c r="B25" s="16" t="s">
        <v>124</v>
      </c>
      <c r="C25" s="10"/>
      <c r="D25" s="16">
        <v>61919</v>
      </c>
      <c r="E25" s="16"/>
      <c r="F25" s="16">
        <v>16966</v>
      </c>
      <c r="G25" s="16"/>
      <c r="H25" s="16">
        <v>97188</v>
      </c>
      <c r="I25" s="16"/>
      <c r="J25" s="16">
        <v>1118</v>
      </c>
      <c r="K25" s="16"/>
      <c r="L25" s="16">
        <v>-9136</v>
      </c>
      <c r="M25" s="16"/>
      <c r="N25" s="16">
        <f>SUM(D25:L25)</f>
        <v>168055</v>
      </c>
      <c r="O25" s="10"/>
    </row>
    <row r="26" spans="1:15" ht="15">
      <c r="A26" s="3"/>
      <c r="B26" s="16"/>
      <c r="C26" s="10"/>
      <c r="D26" s="16"/>
      <c r="E26" s="16"/>
      <c r="F26" s="16"/>
      <c r="G26" s="16"/>
      <c r="H26" s="16"/>
      <c r="I26" s="16"/>
      <c r="J26" s="16"/>
      <c r="K26" s="16"/>
      <c r="L26" s="16"/>
      <c r="M26" s="16"/>
      <c r="N26" s="16"/>
      <c r="O26" s="10"/>
    </row>
    <row r="27" spans="1:15" ht="30">
      <c r="A27" s="3"/>
      <c r="B27" s="80" t="s">
        <v>250</v>
      </c>
      <c r="C27" s="10"/>
      <c r="D27" s="16">
        <v>0</v>
      </c>
      <c r="E27" s="16"/>
      <c r="F27" s="16">
        <v>0</v>
      </c>
      <c r="G27" s="16"/>
      <c r="H27" s="46">
        <v>0</v>
      </c>
      <c r="I27" s="16"/>
      <c r="J27" s="16">
        <v>0</v>
      </c>
      <c r="K27" s="16"/>
      <c r="L27" s="16">
        <v>-7205</v>
      </c>
      <c r="M27" s="16"/>
      <c r="N27" s="16">
        <f>SUM(D27:L27)</f>
        <v>-7205</v>
      </c>
      <c r="O27" s="10"/>
    </row>
    <row r="28" spans="1:15" ht="15">
      <c r="A28" s="3"/>
      <c r="B28" s="16"/>
      <c r="C28" s="10"/>
      <c r="D28" s="18"/>
      <c r="E28" s="46"/>
      <c r="F28" s="18"/>
      <c r="G28" s="16"/>
      <c r="H28" s="18"/>
      <c r="I28" s="16"/>
      <c r="J28" s="18"/>
      <c r="K28" s="16"/>
      <c r="L28" s="47"/>
      <c r="M28" s="10"/>
      <c r="N28" s="47"/>
      <c r="O28" s="10"/>
    </row>
    <row r="29" spans="1:15" ht="15">
      <c r="A29" s="3"/>
      <c r="B29" s="16"/>
      <c r="C29" s="10"/>
      <c r="D29" s="16"/>
      <c r="E29" s="16"/>
      <c r="F29" s="16"/>
      <c r="G29" s="16"/>
      <c r="H29" s="16"/>
      <c r="I29" s="16"/>
      <c r="J29" s="16"/>
      <c r="K29" s="16"/>
      <c r="L29" s="10"/>
      <c r="M29" s="10"/>
      <c r="N29" s="10"/>
      <c r="O29" s="10"/>
    </row>
    <row r="30" spans="1:15" ht="15">
      <c r="A30" s="3"/>
      <c r="B30" s="16" t="s">
        <v>222</v>
      </c>
      <c r="C30" s="10"/>
      <c r="D30" s="16">
        <f>SUM(D25:D27)</f>
        <v>61919</v>
      </c>
      <c r="E30" s="16"/>
      <c r="F30" s="16">
        <f>SUM(F25:F27)</f>
        <v>16966</v>
      </c>
      <c r="G30" s="16"/>
      <c r="H30" s="16">
        <f>SUM(H25:H27)</f>
        <v>97188</v>
      </c>
      <c r="I30" s="16"/>
      <c r="J30" s="16">
        <f>SUM(J25:J27)</f>
        <v>1118</v>
      </c>
      <c r="K30" s="16"/>
      <c r="L30" s="16">
        <f>SUM(L25:L27)</f>
        <v>-16341</v>
      </c>
      <c r="M30" s="16"/>
      <c r="N30" s="16">
        <f>SUM(N25:N28)</f>
        <v>160850</v>
      </c>
      <c r="O30" s="10"/>
    </row>
    <row r="31" spans="1:15" ht="15">
      <c r="A31" s="3"/>
      <c r="B31" s="10"/>
      <c r="C31" s="10"/>
      <c r="D31" s="47"/>
      <c r="E31" s="48"/>
      <c r="F31" s="47"/>
      <c r="G31" s="10"/>
      <c r="H31" s="47"/>
      <c r="I31" s="10"/>
      <c r="J31" s="47"/>
      <c r="K31" s="10"/>
      <c r="L31" s="47"/>
      <c r="M31" s="10"/>
      <c r="N31" s="47"/>
      <c r="O31" s="10"/>
    </row>
    <row r="32" spans="1:15" ht="15">
      <c r="A32" s="3"/>
      <c r="B32" s="10"/>
      <c r="C32" s="10"/>
      <c r="D32" s="10"/>
      <c r="E32" s="10"/>
      <c r="F32" s="10"/>
      <c r="G32" s="10"/>
      <c r="H32" s="10"/>
      <c r="I32" s="10"/>
      <c r="J32" s="10"/>
      <c r="K32" s="10"/>
      <c r="L32" s="10"/>
      <c r="M32" s="10"/>
      <c r="N32" s="10"/>
      <c r="O32" s="10"/>
    </row>
    <row r="33" spans="1:15" ht="15">
      <c r="A33" s="3"/>
      <c r="B33" s="10"/>
      <c r="C33" s="10"/>
      <c r="D33" s="10"/>
      <c r="E33" s="10"/>
      <c r="F33" s="10"/>
      <c r="G33" s="10"/>
      <c r="H33" s="10"/>
      <c r="I33" s="10"/>
      <c r="J33" s="10"/>
      <c r="K33" s="10"/>
      <c r="L33" s="10"/>
      <c r="M33" s="10"/>
      <c r="N33" s="10"/>
      <c r="O33" s="10"/>
    </row>
    <row r="34" spans="1:15" ht="15" customHeight="1">
      <c r="A34" s="3"/>
      <c r="B34" s="90" t="s">
        <v>211</v>
      </c>
      <c r="C34" s="90"/>
      <c r="D34" s="90"/>
      <c r="E34" s="90"/>
      <c r="F34" s="90"/>
      <c r="G34" s="90"/>
      <c r="H34" s="90"/>
      <c r="I34" s="90"/>
      <c r="J34" s="90"/>
      <c r="K34" s="90"/>
      <c r="L34" s="90"/>
      <c r="M34" s="90"/>
      <c r="N34" s="90"/>
      <c r="O34" s="10"/>
    </row>
    <row r="35" spans="1:15" ht="15">
      <c r="A35" s="3"/>
      <c r="B35" s="1"/>
      <c r="C35" s="10"/>
      <c r="D35" s="10"/>
      <c r="E35" s="10"/>
      <c r="F35" s="10"/>
      <c r="G35" s="10"/>
      <c r="H35" s="10"/>
      <c r="I35" s="10"/>
      <c r="J35" s="10"/>
      <c r="K35" s="10"/>
      <c r="L35" s="10"/>
      <c r="M35" s="10"/>
      <c r="N35" s="10"/>
      <c r="O35" s="10"/>
    </row>
    <row r="36" spans="1:15" ht="14.25">
      <c r="A36" s="3"/>
      <c r="B36" s="3"/>
      <c r="C36" s="3"/>
      <c r="D36" s="3"/>
      <c r="E36" s="3"/>
      <c r="F36" s="3"/>
      <c r="G36" s="3"/>
      <c r="H36" s="3"/>
      <c r="I36" s="3"/>
      <c r="J36" s="3"/>
      <c r="K36" s="3"/>
      <c r="L36" s="3"/>
      <c r="M36" s="3"/>
      <c r="N36" s="3"/>
      <c r="O36" s="3"/>
    </row>
  </sheetData>
  <mergeCells count="1">
    <mergeCell ref="B34:N34"/>
  </mergeCells>
  <printOptions/>
  <pageMargins left="0.33" right="0.26" top="0.6" bottom="0.46" header="0.45" footer="0.43"/>
  <pageSetup horizontalDpi="600" verticalDpi="600" orientation="landscape" scale="80" r:id="rId1"/>
</worksheet>
</file>

<file path=xl/worksheets/sheet5.xml><?xml version="1.0" encoding="utf-8"?>
<worksheet xmlns="http://schemas.openxmlformats.org/spreadsheetml/2006/main" xmlns:r="http://schemas.openxmlformats.org/officeDocument/2006/relationships">
  <dimension ref="A1:I169"/>
  <sheetViews>
    <sheetView tabSelected="1" view="pageBreakPreview" zoomScaleNormal="75" zoomScaleSheetLayoutView="100" workbookViewId="0" topLeftCell="A1">
      <selection activeCell="D136" sqref="D136"/>
    </sheetView>
  </sheetViews>
  <sheetFormatPr defaultColWidth="9.140625" defaultRowHeight="12.75"/>
  <cols>
    <col min="1" max="1" width="5.00390625" style="71" customWidth="1"/>
    <col min="2" max="2" width="10.7109375" style="11" customWidth="1"/>
    <col min="3" max="3" width="9.140625" style="11" customWidth="1"/>
    <col min="4" max="4" width="14.421875" style="11" bestFit="1" customWidth="1"/>
    <col min="5" max="5" width="15.57421875" style="11" customWidth="1"/>
    <col min="6" max="6" width="17.57421875" style="11" bestFit="1" customWidth="1"/>
    <col min="7" max="7" width="2.140625" style="11" customWidth="1"/>
    <col min="8" max="8" width="16.28125" style="11" bestFit="1" customWidth="1"/>
    <col min="9" max="9" width="15.28125" style="11" bestFit="1" customWidth="1"/>
    <col min="10" max="16384" width="9.140625" style="11" customWidth="1"/>
  </cols>
  <sheetData>
    <row r="1" spans="1:5" ht="15">
      <c r="A1" s="76" t="s">
        <v>0</v>
      </c>
      <c r="B1" s="25"/>
      <c r="C1" s="25"/>
      <c r="D1" s="25"/>
      <c r="E1" s="25"/>
    </row>
    <row r="2" spans="1:4" ht="15">
      <c r="A2" s="76" t="s">
        <v>212</v>
      </c>
      <c r="B2" s="25"/>
      <c r="C2" s="25"/>
      <c r="D2" s="25"/>
    </row>
    <row r="3" spans="1:4" ht="15">
      <c r="A3" s="76"/>
      <c r="B3" s="25"/>
      <c r="C3" s="25"/>
      <c r="D3" s="25"/>
    </row>
    <row r="4" spans="1:9" ht="15">
      <c r="A4" s="91" t="s">
        <v>36</v>
      </c>
      <c r="B4" s="92"/>
      <c r="C4" s="92"/>
      <c r="D4" s="92"/>
      <c r="E4" s="92"/>
      <c r="F4" s="92"/>
      <c r="G4" s="92"/>
      <c r="H4" s="92"/>
      <c r="I4" s="92"/>
    </row>
    <row r="5" spans="1:9" ht="15">
      <c r="A5" s="91" t="s">
        <v>223</v>
      </c>
      <c r="B5" s="92"/>
      <c r="C5" s="92"/>
      <c r="D5" s="92"/>
      <c r="E5" s="92"/>
      <c r="F5" s="92"/>
      <c r="G5" s="92"/>
      <c r="H5" s="92"/>
      <c r="I5" s="92"/>
    </row>
    <row r="7" ht="15">
      <c r="A7" s="76" t="s">
        <v>119</v>
      </c>
    </row>
    <row r="8" ht="15">
      <c r="A8" s="76"/>
    </row>
    <row r="9" spans="1:4" ht="15">
      <c r="A9" s="39" t="s">
        <v>18</v>
      </c>
      <c r="B9" s="25" t="s">
        <v>88</v>
      </c>
      <c r="C9" s="25"/>
      <c r="D9" s="25"/>
    </row>
    <row r="10" spans="1:9" ht="34.5" customHeight="1">
      <c r="A10" s="39"/>
      <c r="B10" s="97" t="s">
        <v>126</v>
      </c>
      <c r="C10" s="97"/>
      <c r="D10" s="97"/>
      <c r="E10" s="97"/>
      <c r="F10" s="97"/>
      <c r="G10" s="97"/>
      <c r="H10" s="97"/>
      <c r="I10" s="97"/>
    </row>
    <row r="11" spans="1:4" ht="15">
      <c r="A11" s="39"/>
      <c r="C11" s="25"/>
      <c r="D11" s="25"/>
    </row>
    <row r="12" spans="2:9" ht="36.75" customHeight="1">
      <c r="B12" s="97" t="s">
        <v>148</v>
      </c>
      <c r="C12" s="97"/>
      <c r="D12" s="97"/>
      <c r="E12" s="97"/>
      <c r="F12" s="97"/>
      <c r="G12" s="97"/>
      <c r="H12" s="97"/>
      <c r="I12" s="97"/>
    </row>
    <row r="13" spans="2:9" ht="15.75" customHeight="1">
      <c r="B13" s="81"/>
      <c r="C13" s="81"/>
      <c r="D13" s="81"/>
      <c r="E13" s="81"/>
      <c r="F13" s="81"/>
      <c r="G13" s="81"/>
      <c r="H13" s="81"/>
      <c r="I13" s="81"/>
    </row>
    <row r="14" spans="2:9" ht="22.5" customHeight="1">
      <c r="B14" s="97" t="s">
        <v>149</v>
      </c>
      <c r="C14" s="97"/>
      <c r="D14" s="97"/>
      <c r="E14" s="97"/>
      <c r="F14" s="97"/>
      <c r="G14" s="97"/>
      <c r="H14" s="97"/>
      <c r="I14" s="97"/>
    </row>
    <row r="15" spans="2:9" ht="15" customHeight="1">
      <c r="B15" s="81"/>
      <c r="C15" s="81"/>
      <c r="D15" s="81"/>
      <c r="E15" s="81"/>
      <c r="F15" s="81"/>
      <c r="G15" s="81"/>
      <c r="H15" s="81"/>
      <c r="I15" s="81"/>
    </row>
    <row r="16" spans="2:9" ht="15" customHeight="1">
      <c r="B16" s="82" t="s">
        <v>241</v>
      </c>
      <c r="C16" s="81"/>
      <c r="D16" s="81"/>
      <c r="E16" s="81"/>
      <c r="F16" s="81"/>
      <c r="G16" s="81"/>
      <c r="H16" s="81"/>
      <c r="I16" s="81"/>
    </row>
    <row r="17" spans="2:9" ht="15" customHeight="1">
      <c r="B17" s="81"/>
      <c r="C17" s="81"/>
      <c r="D17" s="81"/>
      <c r="E17" s="81"/>
      <c r="F17" s="81"/>
      <c r="G17" s="81"/>
      <c r="H17" s="81"/>
      <c r="I17" s="81"/>
    </row>
    <row r="18" spans="2:9" ht="15" customHeight="1">
      <c r="B18" s="83" t="s">
        <v>242</v>
      </c>
      <c r="C18" s="81"/>
      <c r="D18" s="81"/>
      <c r="E18" s="81"/>
      <c r="F18" s="81"/>
      <c r="G18" s="81"/>
      <c r="H18" s="81"/>
      <c r="I18" s="64" t="s">
        <v>161</v>
      </c>
    </row>
    <row r="19" spans="2:9" ht="15" customHeight="1">
      <c r="B19" s="81"/>
      <c r="C19" s="81"/>
      <c r="D19" s="81"/>
      <c r="E19" s="81"/>
      <c r="F19" s="81"/>
      <c r="G19" s="81"/>
      <c r="H19" s="81"/>
      <c r="I19" s="64" t="s">
        <v>162</v>
      </c>
    </row>
    <row r="20" spans="2:9" ht="15" customHeight="1">
      <c r="B20" s="81"/>
      <c r="C20" s="81"/>
      <c r="D20" s="81"/>
      <c r="E20" s="81"/>
      <c r="F20" s="81"/>
      <c r="G20" s="81"/>
      <c r="H20" s="81"/>
      <c r="I20" s="64" t="s">
        <v>163</v>
      </c>
    </row>
    <row r="21" spans="2:9" ht="15" customHeight="1">
      <c r="B21" s="81"/>
      <c r="C21" s="81"/>
      <c r="D21" s="81"/>
      <c r="E21" s="81"/>
      <c r="F21" s="81"/>
      <c r="G21" s="81"/>
      <c r="H21" s="81"/>
      <c r="I21" s="64" t="s">
        <v>164</v>
      </c>
    </row>
    <row r="22" spans="2:9" ht="15" customHeight="1">
      <c r="B22" s="81"/>
      <c r="C22" s="81"/>
      <c r="D22" s="81"/>
      <c r="E22" s="81"/>
      <c r="F22" s="81"/>
      <c r="G22" s="81"/>
      <c r="H22" s="81"/>
      <c r="I22" s="64" t="s">
        <v>165</v>
      </c>
    </row>
    <row r="23" spans="2:9" ht="15" customHeight="1">
      <c r="B23" s="81"/>
      <c r="C23" s="81"/>
      <c r="D23" s="81"/>
      <c r="E23" s="81"/>
      <c r="F23" s="81"/>
      <c r="G23" s="81"/>
      <c r="H23" s="81"/>
      <c r="I23" s="81"/>
    </row>
    <row r="24" spans="2:9" ht="15" customHeight="1">
      <c r="B24" s="65" t="s">
        <v>166</v>
      </c>
      <c r="C24" s="81"/>
      <c r="D24" s="84" t="s">
        <v>171</v>
      </c>
      <c r="E24" s="81"/>
      <c r="F24" s="81"/>
      <c r="G24" s="81"/>
      <c r="H24" s="81"/>
      <c r="I24" s="85" t="s">
        <v>177</v>
      </c>
    </row>
    <row r="25" spans="2:9" ht="15" customHeight="1">
      <c r="B25" s="65" t="s">
        <v>167</v>
      </c>
      <c r="C25" s="81"/>
      <c r="D25" s="84" t="s">
        <v>172</v>
      </c>
      <c r="E25" s="81"/>
      <c r="F25" s="81"/>
      <c r="G25" s="81"/>
      <c r="H25" s="81"/>
      <c r="I25" s="85" t="s">
        <v>178</v>
      </c>
    </row>
    <row r="26" spans="2:9" ht="15" customHeight="1">
      <c r="B26" s="65" t="s">
        <v>168</v>
      </c>
      <c r="C26" s="81"/>
      <c r="D26" s="84" t="s">
        <v>173</v>
      </c>
      <c r="E26" s="81"/>
      <c r="F26" s="81"/>
      <c r="G26" s="81"/>
      <c r="H26" s="81"/>
      <c r="I26" s="85"/>
    </row>
    <row r="27" spans="2:9" ht="15" customHeight="1">
      <c r="B27" s="65"/>
      <c r="C27" s="81"/>
      <c r="D27" s="84" t="s">
        <v>174</v>
      </c>
      <c r="E27" s="81"/>
      <c r="F27" s="81"/>
      <c r="G27" s="81"/>
      <c r="H27" s="81"/>
      <c r="I27" s="85" t="s">
        <v>177</v>
      </c>
    </row>
    <row r="28" spans="2:9" ht="15" customHeight="1">
      <c r="B28" s="86" t="s">
        <v>169</v>
      </c>
      <c r="C28" s="81"/>
      <c r="D28" s="84" t="s">
        <v>175</v>
      </c>
      <c r="E28" s="81"/>
      <c r="F28" s="81"/>
      <c r="G28" s="81"/>
      <c r="H28" s="87"/>
      <c r="I28" s="85" t="s">
        <v>177</v>
      </c>
    </row>
    <row r="29" spans="2:9" ht="15" customHeight="1">
      <c r="B29" s="86" t="s">
        <v>170</v>
      </c>
      <c r="C29" s="81"/>
      <c r="D29" s="84" t="s">
        <v>176</v>
      </c>
      <c r="E29" s="81"/>
      <c r="F29" s="81"/>
      <c r="G29" s="81"/>
      <c r="H29" s="81"/>
      <c r="I29" s="85" t="s">
        <v>177</v>
      </c>
    </row>
    <row r="30" spans="2:9" ht="15" customHeight="1">
      <c r="B30" s="81"/>
      <c r="C30" s="81"/>
      <c r="D30" s="81"/>
      <c r="E30" s="81"/>
      <c r="F30" s="81"/>
      <c r="G30" s="81"/>
      <c r="H30" s="81"/>
      <c r="I30" s="81"/>
    </row>
    <row r="31" spans="2:9" ht="36" customHeight="1">
      <c r="B31" s="97" t="s">
        <v>179</v>
      </c>
      <c r="C31" s="97"/>
      <c r="D31" s="97"/>
      <c r="E31" s="97"/>
      <c r="F31" s="97"/>
      <c r="G31" s="97"/>
      <c r="H31" s="97"/>
      <c r="I31" s="97"/>
    </row>
    <row r="32" spans="2:9" ht="15" customHeight="1">
      <c r="B32" s="81"/>
      <c r="C32" s="81"/>
      <c r="D32" s="81"/>
      <c r="E32" s="81"/>
      <c r="F32" s="81"/>
      <c r="G32" s="81"/>
      <c r="H32" s="81"/>
      <c r="I32" s="81"/>
    </row>
    <row r="33" spans="2:9" ht="36" customHeight="1">
      <c r="B33" s="97" t="s">
        <v>243</v>
      </c>
      <c r="C33" s="97"/>
      <c r="D33" s="97"/>
      <c r="E33" s="97"/>
      <c r="F33" s="97"/>
      <c r="G33" s="97"/>
      <c r="H33" s="97"/>
      <c r="I33" s="97"/>
    </row>
    <row r="34" spans="2:9" ht="15" customHeight="1">
      <c r="B34" s="81"/>
      <c r="C34" s="81"/>
      <c r="D34" s="81"/>
      <c r="E34" s="81"/>
      <c r="F34" s="81"/>
      <c r="G34" s="81"/>
      <c r="H34" s="81"/>
      <c r="I34" s="81"/>
    </row>
    <row r="35" spans="1:2" ht="15">
      <c r="A35" s="39" t="s">
        <v>20</v>
      </c>
      <c r="B35" s="25" t="s">
        <v>122</v>
      </c>
    </row>
    <row r="36" spans="2:9" ht="15">
      <c r="B36" s="96" t="s">
        <v>136</v>
      </c>
      <c r="C36" s="96"/>
      <c r="D36" s="96"/>
      <c r="E36" s="96"/>
      <c r="F36" s="96"/>
      <c r="G36" s="96"/>
      <c r="H36" s="96"/>
      <c r="I36" s="96"/>
    </row>
    <row r="38" spans="1:2" ht="15">
      <c r="A38" s="39" t="s">
        <v>21</v>
      </c>
      <c r="B38" s="25" t="s">
        <v>57</v>
      </c>
    </row>
    <row r="39" spans="2:9" ht="15">
      <c r="B39" s="96" t="s">
        <v>224</v>
      </c>
      <c r="C39" s="96"/>
      <c r="D39" s="96"/>
      <c r="E39" s="96"/>
      <c r="F39" s="96"/>
      <c r="G39" s="96"/>
      <c r="H39" s="96"/>
      <c r="I39" s="96"/>
    </row>
    <row r="41" spans="1:2" ht="15">
      <c r="A41" s="39" t="s">
        <v>22</v>
      </c>
      <c r="B41" s="25" t="s">
        <v>105</v>
      </c>
    </row>
    <row r="42" spans="2:9" ht="32.25" customHeight="1">
      <c r="B42" s="97" t="s">
        <v>150</v>
      </c>
      <c r="C42" s="97"/>
      <c r="D42" s="97"/>
      <c r="E42" s="97"/>
      <c r="F42" s="97"/>
      <c r="G42" s="97"/>
      <c r="H42" s="97"/>
      <c r="I42" s="97"/>
    </row>
    <row r="44" spans="1:2" ht="15">
      <c r="A44" s="39" t="s">
        <v>23</v>
      </c>
      <c r="B44" s="25" t="s">
        <v>89</v>
      </c>
    </row>
    <row r="45" spans="2:9" ht="33" customHeight="1">
      <c r="B45" s="97" t="s">
        <v>151</v>
      </c>
      <c r="C45" s="97"/>
      <c r="D45" s="97"/>
      <c r="E45" s="97"/>
      <c r="F45" s="97"/>
      <c r="G45" s="97"/>
      <c r="H45" s="97"/>
      <c r="I45" s="97"/>
    </row>
    <row r="47" spans="1:2" ht="15">
      <c r="A47" s="39" t="s">
        <v>24</v>
      </c>
      <c r="B47" s="25" t="s">
        <v>90</v>
      </c>
    </row>
    <row r="48" spans="2:9" ht="33.75" customHeight="1">
      <c r="B48" s="97" t="s">
        <v>156</v>
      </c>
      <c r="C48" s="97"/>
      <c r="D48" s="97"/>
      <c r="E48" s="97"/>
      <c r="F48" s="97"/>
      <c r="G48" s="97"/>
      <c r="H48" s="97"/>
      <c r="I48" s="97"/>
    </row>
    <row r="49" ht="15">
      <c r="B49" s="66"/>
    </row>
    <row r="50" spans="1:2" ht="15">
      <c r="A50" s="39" t="s">
        <v>26</v>
      </c>
      <c r="B50" s="25" t="s">
        <v>121</v>
      </c>
    </row>
    <row r="51" spans="2:9" ht="15">
      <c r="B51" s="96" t="s">
        <v>123</v>
      </c>
      <c r="C51" s="96"/>
      <c r="D51" s="96"/>
      <c r="E51" s="96"/>
      <c r="F51" s="96"/>
      <c r="G51" s="96"/>
      <c r="H51" s="96"/>
      <c r="I51" s="96"/>
    </row>
    <row r="54" spans="1:4" ht="15">
      <c r="A54" s="39" t="s">
        <v>28</v>
      </c>
      <c r="B54" s="25" t="s">
        <v>47</v>
      </c>
      <c r="C54" s="25"/>
      <c r="D54" s="25"/>
    </row>
    <row r="55" spans="2:9" ht="15">
      <c r="B55" s="96" t="s">
        <v>98</v>
      </c>
      <c r="C55" s="96"/>
      <c r="D55" s="96"/>
      <c r="E55" s="96"/>
      <c r="F55" s="96"/>
      <c r="G55" s="96"/>
      <c r="H55" s="96"/>
      <c r="I55" s="96"/>
    </row>
    <row r="57" spans="2:9" ht="15">
      <c r="B57" s="96" t="s">
        <v>225</v>
      </c>
      <c r="C57" s="96"/>
      <c r="D57" s="96"/>
      <c r="E57" s="96"/>
      <c r="F57" s="96"/>
      <c r="G57" s="96"/>
      <c r="H57" s="96"/>
      <c r="I57" s="96"/>
    </row>
    <row r="58" ht="15">
      <c r="B58" s="11" t="s">
        <v>12</v>
      </c>
    </row>
    <row r="59" spans="2:9" ht="15">
      <c r="B59" s="25"/>
      <c r="C59" s="25"/>
      <c r="D59" s="67"/>
      <c r="E59" s="67" t="s">
        <v>180</v>
      </c>
      <c r="F59" s="67"/>
      <c r="H59" s="67"/>
      <c r="I59" s="25"/>
    </row>
    <row r="60" spans="2:8" ht="15">
      <c r="B60" s="25"/>
      <c r="C60" s="25"/>
      <c r="D60" s="25"/>
      <c r="E60" s="67" t="s">
        <v>48</v>
      </c>
      <c r="F60" s="67" t="s">
        <v>49</v>
      </c>
      <c r="H60" s="67"/>
    </row>
    <row r="61" spans="2:8" ht="15">
      <c r="B61" s="25" t="s">
        <v>50</v>
      </c>
      <c r="C61" s="25"/>
      <c r="D61" s="67" t="s">
        <v>51</v>
      </c>
      <c r="E61" s="67" t="s">
        <v>52</v>
      </c>
      <c r="F61" s="67" t="s">
        <v>53</v>
      </c>
      <c r="H61" s="67"/>
    </row>
    <row r="62" spans="4:8" ht="15">
      <c r="D62" s="71" t="s">
        <v>10</v>
      </c>
      <c r="E62" s="71" t="s">
        <v>10</v>
      </c>
      <c r="F62" s="71" t="s">
        <v>10</v>
      </c>
      <c r="H62" s="12"/>
    </row>
    <row r="63" spans="4:8" ht="15">
      <c r="D63" s="71"/>
      <c r="E63" s="71"/>
      <c r="F63" s="71"/>
      <c r="H63" s="12"/>
    </row>
    <row r="64" spans="2:8" ht="15">
      <c r="B64" s="25" t="s">
        <v>54</v>
      </c>
      <c r="C64" s="25"/>
      <c r="D64" s="12">
        <f>+D67-D65</f>
        <v>14583.515199999998</v>
      </c>
      <c r="E64" s="12">
        <f>+E67-E65</f>
        <v>-6425.673909999999</v>
      </c>
      <c r="F64" s="12">
        <f>+F67-F65</f>
        <v>198031.62662999998</v>
      </c>
      <c r="H64" s="12"/>
    </row>
    <row r="65" spans="1:9" ht="15">
      <c r="A65" s="39"/>
      <c r="B65" s="25" t="s">
        <v>55</v>
      </c>
      <c r="C65" s="25"/>
      <c r="D65" s="12">
        <v>1527</v>
      </c>
      <c r="E65" s="14">
        <v>-957</v>
      </c>
      <c r="F65" s="14">
        <v>3835.0808700000002</v>
      </c>
      <c r="H65" s="14"/>
      <c r="I65" s="12"/>
    </row>
    <row r="66" spans="1:9" ht="15">
      <c r="A66" s="39"/>
      <c r="B66" s="25"/>
      <c r="C66" s="25"/>
      <c r="D66" s="12"/>
      <c r="E66" s="14"/>
      <c r="F66" s="14"/>
      <c r="H66" s="14"/>
      <c r="I66" s="12"/>
    </row>
    <row r="67" spans="2:8" ht="15.75" thickBot="1">
      <c r="B67" s="25"/>
      <c r="C67" s="25"/>
      <c r="D67" s="13">
        <f>'P&amp;L'!G15</f>
        <v>16110.515199999998</v>
      </c>
      <c r="E67" s="13">
        <f>'P&amp;L'!G30</f>
        <v>-7382.673909999999</v>
      </c>
      <c r="F67" s="13">
        <f>'BS'!D26</f>
        <v>201866.7075</v>
      </c>
      <c r="H67" s="14"/>
    </row>
    <row r="69" spans="1:9" ht="30" customHeight="1">
      <c r="A69" s="11"/>
      <c r="B69" s="101" t="s">
        <v>152</v>
      </c>
      <c r="C69" s="101"/>
      <c r="D69" s="101"/>
      <c r="E69" s="101"/>
      <c r="F69" s="101"/>
      <c r="G69" s="101"/>
      <c r="H69" s="101"/>
      <c r="I69" s="101"/>
    </row>
    <row r="71" spans="1:3" ht="15">
      <c r="A71" s="39" t="s">
        <v>30</v>
      </c>
      <c r="B71" s="25" t="s">
        <v>87</v>
      </c>
      <c r="C71" s="25"/>
    </row>
    <row r="72" spans="1:9" ht="17.25" customHeight="1">
      <c r="A72" s="67"/>
      <c r="B72" s="101" t="s">
        <v>125</v>
      </c>
      <c r="C72" s="101"/>
      <c r="D72" s="101"/>
      <c r="E72" s="101"/>
      <c r="F72" s="101"/>
      <c r="G72" s="101"/>
      <c r="H72" s="101"/>
      <c r="I72" s="101"/>
    </row>
    <row r="73" spans="1:3" ht="15">
      <c r="A73" s="67"/>
      <c r="C73" s="25"/>
    </row>
    <row r="74" spans="1:3" ht="15">
      <c r="A74" s="39" t="s">
        <v>31</v>
      </c>
      <c r="B74" s="25" t="s">
        <v>92</v>
      </c>
      <c r="C74" s="25"/>
    </row>
    <row r="75" spans="1:9" ht="36" customHeight="1">
      <c r="A75" s="67"/>
      <c r="B75" s="97" t="s">
        <v>153</v>
      </c>
      <c r="C75" s="97"/>
      <c r="D75" s="97"/>
      <c r="E75" s="97"/>
      <c r="F75" s="97"/>
      <c r="G75" s="97"/>
      <c r="H75" s="97"/>
      <c r="I75" s="97"/>
    </row>
    <row r="76" spans="1:3" ht="15">
      <c r="A76" s="67"/>
      <c r="C76" s="25"/>
    </row>
    <row r="77" spans="1:3" ht="15">
      <c r="A77" s="39" t="s">
        <v>33</v>
      </c>
      <c r="B77" s="25" t="s">
        <v>41</v>
      </c>
      <c r="C77" s="25"/>
    </row>
    <row r="78" spans="1:9" ht="15">
      <c r="A78" s="67"/>
      <c r="B78" s="96" t="s">
        <v>154</v>
      </c>
      <c r="C78" s="96"/>
      <c r="D78" s="96"/>
      <c r="E78" s="96"/>
      <c r="F78" s="96"/>
      <c r="G78" s="96"/>
      <c r="H78" s="96"/>
      <c r="I78" s="96"/>
    </row>
    <row r="79" spans="1:3" ht="15">
      <c r="A79" s="67"/>
      <c r="B79" s="25"/>
      <c r="C79" s="25"/>
    </row>
    <row r="80" spans="1:6" ht="15">
      <c r="A80" s="39" t="s">
        <v>34</v>
      </c>
      <c r="B80" s="25" t="s">
        <v>91</v>
      </c>
      <c r="C80" s="25"/>
      <c r="D80" s="25"/>
      <c r="E80" s="25"/>
      <c r="F80" s="16"/>
    </row>
    <row r="81" spans="1:9" ht="21.75" customHeight="1">
      <c r="A81" s="67"/>
      <c r="B81" s="97" t="s">
        <v>257</v>
      </c>
      <c r="C81" s="97"/>
      <c r="D81" s="97"/>
      <c r="E81" s="97"/>
      <c r="F81" s="97"/>
      <c r="G81" s="97"/>
      <c r="H81" s="97"/>
      <c r="I81" s="97"/>
    </row>
    <row r="82" spans="1:3" ht="15">
      <c r="A82" s="67"/>
      <c r="C82" s="25"/>
    </row>
    <row r="83" spans="1:9" ht="35.25" customHeight="1">
      <c r="A83" s="67"/>
      <c r="B83" s="97" t="s">
        <v>258</v>
      </c>
      <c r="C83" s="97"/>
      <c r="D83" s="97"/>
      <c r="E83" s="97"/>
      <c r="F83" s="97"/>
      <c r="G83" s="97"/>
      <c r="H83" s="97"/>
      <c r="I83" s="97"/>
    </row>
    <row r="84" spans="1:3" ht="15">
      <c r="A84" s="67"/>
      <c r="C84" s="25"/>
    </row>
    <row r="85" spans="1:3" ht="15">
      <c r="A85" s="39" t="s">
        <v>35</v>
      </c>
      <c r="B85" s="25" t="s">
        <v>118</v>
      </c>
      <c r="C85" s="25"/>
    </row>
    <row r="86" spans="1:9" ht="15">
      <c r="A86" s="67"/>
      <c r="B86" s="96" t="s">
        <v>181</v>
      </c>
      <c r="C86" s="96"/>
      <c r="D86" s="96"/>
      <c r="E86" s="96"/>
      <c r="F86" s="96"/>
      <c r="G86" s="96"/>
      <c r="H86" s="96"/>
      <c r="I86" s="96"/>
    </row>
    <row r="87" spans="1:3" ht="15">
      <c r="A87" s="67"/>
      <c r="C87" s="25"/>
    </row>
    <row r="88" spans="1:3" ht="15">
      <c r="A88" s="76" t="s">
        <v>120</v>
      </c>
      <c r="B88" s="25"/>
      <c r="C88" s="25"/>
    </row>
    <row r="89" spans="1:3" ht="15">
      <c r="A89" s="76"/>
      <c r="B89" s="25"/>
      <c r="C89" s="25"/>
    </row>
    <row r="90" spans="1:2" ht="15">
      <c r="A90" s="39" t="s">
        <v>18</v>
      </c>
      <c r="B90" s="25" t="s">
        <v>56</v>
      </c>
    </row>
    <row r="91" spans="1:9" ht="49.5" customHeight="1">
      <c r="A91" s="67"/>
      <c r="B91" s="97" t="s">
        <v>251</v>
      </c>
      <c r="C91" s="97"/>
      <c r="D91" s="97"/>
      <c r="E91" s="97"/>
      <c r="F91" s="97"/>
      <c r="G91" s="97"/>
      <c r="H91" s="97"/>
      <c r="I91" s="97"/>
    </row>
    <row r="92" spans="1:9" ht="15">
      <c r="A92" s="67"/>
      <c r="C92" s="35"/>
      <c r="D92" s="35"/>
      <c r="E92" s="35"/>
      <c r="F92" s="35"/>
      <c r="G92" s="35"/>
      <c r="H92" s="35"/>
      <c r="I92" s="35"/>
    </row>
    <row r="93" spans="1:9" ht="39" customHeight="1">
      <c r="A93" s="67"/>
      <c r="B93" s="97" t="s">
        <v>231</v>
      </c>
      <c r="C93" s="97"/>
      <c r="D93" s="97"/>
      <c r="E93" s="97"/>
      <c r="F93" s="97"/>
      <c r="G93" s="97"/>
      <c r="H93" s="97"/>
      <c r="I93" s="97"/>
    </row>
    <row r="94" spans="1:3" ht="15">
      <c r="A94" s="67"/>
      <c r="C94" s="25"/>
    </row>
    <row r="95" spans="1:9" ht="34.5" customHeight="1">
      <c r="A95" s="67"/>
      <c r="B95" s="100" t="s">
        <v>232</v>
      </c>
      <c r="C95" s="100"/>
      <c r="D95" s="100"/>
      <c r="E95" s="100"/>
      <c r="F95" s="100"/>
      <c r="G95" s="100"/>
      <c r="H95" s="100"/>
      <c r="I95" s="100"/>
    </row>
    <row r="96" spans="1:3" ht="15">
      <c r="A96" s="67"/>
      <c r="C96" s="25"/>
    </row>
    <row r="97" spans="1:2" ht="15">
      <c r="A97" s="39" t="s">
        <v>20</v>
      </c>
      <c r="B97" s="25" t="s">
        <v>96</v>
      </c>
    </row>
    <row r="98" spans="2:9" ht="47.25" customHeight="1">
      <c r="B98" s="97" t="s">
        <v>252</v>
      </c>
      <c r="C98" s="97"/>
      <c r="D98" s="97"/>
      <c r="E98" s="97"/>
      <c r="F98" s="97"/>
      <c r="G98" s="97"/>
      <c r="H98" s="97"/>
      <c r="I98" s="97"/>
    </row>
    <row r="100" spans="2:9" ht="31.5" customHeight="1">
      <c r="B100" s="97" t="s">
        <v>233</v>
      </c>
      <c r="C100" s="97"/>
      <c r="D100" s="97"/>
      <c r="E100" s="97"/>
      <c r="F100" s="97"/>
      <c r="G100" s="97"/>
      <c r="H100" s="97"/>
      <c r="I100" s="97"/>
    </row>
    <row r="102" spans="2:9" ht="37.5" customHeight="1">
      <c r="B102" s="100" t="s">
        <v>234</v>
      </c>
      <c r="C102" s="100"/>
      <c r="D102" s="100"/>
      <c r="E102" s="100"/>
      <c r="F102" s="100"/>
      <c r="G102" s="100"/>
      <c r="H102" s="100"/>
      <c r="I102" s="100"/>
    </row>
    <row r="104" spans="1:2" ht="15">
      <c r="A104" s="39" t="s">
        <v>21</v>
      </c>
      <c r="B104" s="25" t="s">
        <v>58</v>
      </c>
    </row>
    <row r="105" spans="1:9" ht="60.75" customHeight="1">
      <c r="A105" s="67"/>
      <c r="B105" s="97" t="s">
        <v>253</v>
      </c>
      <c r="C105" s="97"/>
      <c r="D105" s="97"/>
      <c r="E105" s="97"/>
      <c r="F105" s="97"/>
      <c r="G105" s="97"/>
      <c r="H105" s="97"/>
      <c r="I105" s="97"/>
    </row>
    <row r="106" ht="15">
      <c r="A106" s="67"/>
    </row>
    <row r="107" spans="1:2" ht="15">
      <c r="A107" s="39" t="s">
        <v>22</v>
      </c>
      <c r="B107" s="25" t="s">
        <v>102</v>
      </c>
    </row>
    <row r="108" spans="1:9" ht="15">
      <c r="A108" s="67"/>
      <c r="B108" s="96" t="s">
        <v>59</v>
      </c>
      <c r="C108" s="96"/>
      <c r="D108" s="96"/>
      <c r="E108" s="96"/>
      <c r="F108" s="96"/>
      <c r="G108" s="96"/>
      <c r="H108" s="96"/>
      <c r="I108" s="96"/>
    </row>
    <row r="109" spans="1:2" ht="15">
      <c r="A109" s="67"/>
      <c r="B109" s="11" t="s">
        <v>12</v>
      </c>
    </row>
    <row r="110" spans="1:3" ht="15">
      <c r="A110" s="39" t="s">
        <v>23</v>
      </c>
      <c r="B110" s="25" t="s">
        <v>37</v>
      </c>
      <c r="C110" s="25"/>
    </row>
    <row r="111" spans="1:3" ht="15">
      <c r="A111" s="67"/>
      <c r="B111" s="11" t="s">
        <v>133</v>
      </c>
      <c r="C111" s="25"/>
    </row>
    <row r="112" spans="1:3" ht="15">
      <c r="A112" s="67"/>
      <c r="C112" s="25"/>
    </row>
    <row r="113" spans="1:9" ht="15">
      <c r="A113" s="67"/>
      <c r="C113" s="25"/>
      <c r="E113" s="67" t="s">
        <v>4</v>
      </c>
      <c r="F113" s="67" t="s">
        <v>38</v>
      </c>
      <c r="H113" s="67"/>
      <c r="I113" s="67"/>
    </row>
    <row r="114" spans="1:9" ht="15">
      <c r="A114" s="67"/>
      <c r="C114" s="25"/>
      <c r="E114" s="67" t="s">
        <v>6</v>
      </c>
      <c r="F114" s="67" t="s">
        <v>4</v>
      </c>
      <c r="H114" s="67"/>
      <c r="I114" s="67"/>
    </row>
    <row r="115" spans="1:9" ht="15">
      <c r="A115" s="67"/>
      <c r="C115" s="25"/>
      <c r="E115" s="67" t="s">
        <v>8</v>
      </c>
      <c r="F115" s="67" t="s">
        <v>39</v>
      </c>
      <c r="H115" s="67"/>
      <c r="I115" s="67"/>
    </row>
    <row r="116" spans="1:9" ht="15">
      <c r="A116" s="67"/>
      <c r="C116" s="25"/>
      <c r="E116" s="88" t="s">
        <v>214</v>
      </c>
      <c r="F116" s="88" t="s">
        <v>214</v>
      </c>
      <c r="H116" s="88"/>
      <c r="I116" s="88"/>
    </row>
    <row r="117" spans="1:9" ht="15">
      <c r="A117" s="67"/>
      <c r="C117" s="25"/>
      <c r="E117" s="67" t="s">
        <v>10</v>
      </c>
      <c r="F117" s="67" t="s">
        <v>10</v>
      </c>
      <c r="H117" s="67"/>
      <c r="I117" s="67"/>
    </row>
    <row r="118" spans="1:7" ht="15" customHeight="1" hidden="1">
      <c r="A118" s="67"/>
      <c r="B118" s="11" t="s">
        <v>134</v>
      </c>
      <c r="C118" s="25"/>
      <c r="E118" s="12">
        <v>0</v>
      </c>
      <c r="F118" s="12">
        <v>0</v>
      </c>
      <c r="G118" s="12"/>
    </row>
    <row r="119" spans="1:7" ht="15">
      <c r="A119" s="67"/>
      <c r="B119" s="11" t="s">
        <v>203</v>
      </c>
      <c r="C119" s="25"/>
      <c r="E119" s="12">
        <v>0</v>
      </c>
      <c r="F119" s="12">
        <v>27</v>
      </c>
      <c r="G119" s="12"/>
    </row>
    <row r="120" spans="1:7" ht="15" customHeight="1" hidden="1">
      <c r="A120" s="67"/>
      <c r="B120" s="11" t="s">
        <v>127</v>
      </c>
      <c r="C120" s="25"/>
      <c r="E120" s="12">
        <v>0</v>
      </c>
      <c r="F120" s="12">
        <v>0</v>
      </c>
      <c r="G120" s="12"/>
    </row>
    <row r="121" spans="1:7" ht="15.75" thickBot="1">
      <c r="A121" s="67"/>
      <c r="C121" s="25"/>
      <c r="E121" s="24">
        <f>SUM(E118:E120)</f>
        <v>0</v>
      </c>
      <c r="F121" s="24">
        <f>SUM(F118:F120)</f>
        <v>27</v>
      </c>
      <c r="G121" s="12"/>
    </row>
    <row r="122" spans="1:7" ht="15.75" thickTop="1">
      <c r="A122" s="67"/>
      <c r="C122" s="25"/>
      <c r="E122" s="14"/>
      <c r="F122" s="14"/>
      <c r="G122" s="12"/>
    </row>
    <row r="123" spans="1:7" ht="15">
      <c r="A123" s="67"/>
      <c r="C123" s="25"/>
      <c r="E123" s="14"/>
      <c r="F123" s="14"/>
      <c r="G123" s="12"/>
    </row>
    <row r="124" spans="1:5" ht="15">
      <c r="A124" s="39" t="s">
        <v>24</v>
      </c>
      <c r="B124" s="25" t="s">
        <v>93</v>
      </c>
      <c r="C124" s="25"/>
      <c r="D124" s="25"/>
      <c r="E124" s="25"/>
    </row>
    <row r="125" spans="2:9" ht="15">
      <c r="B125" s="96" t="s">
        <v>157</v>
      </c>
      <c r="C125" s="96"/>
      <c r="D125" s="96"/>
      <c r="E125" s="96"/>
      <c r="F125" s="96"/>
      <c r="G125" s="96"/>
      <c r="H125" s="96"/>
      <c r="I125" s="96"/>
    </row>
    <row r="126" ht="15">
      <c r="B126" s="89"/>
    </row>
    <row r="127" spans="1:2" ht="15">
      <c r="A127" s="39" t="s">
        <v>26</v>
      </c>
      <c r="B127" s="25" t="s">
        <v>40</v>
      </c>
    </row>
    <row r="128" spans="2:9" ht="15">
      <c r="B128" s="96" t="s">
        <v>158</v>
      </c>
      <c r="C128" s="96"/>
      <c r="D128" s="96"/>
      <c r="E128" s="96"/>
      <c r="F128" s="96"/>
      <c r="G128" s="96"/>
      <c r="H128" s="96"/>
      <c r="I128" s="96"/>
    </row>
    <row r="129" ht="15">
      <c r="B129" s="89"/>
    </row>
    <row r="130" spans="1:6" ht="15">
      <c r="A130" s="39" t="s">
        <v>28</v>
      </c>
      <c r="B130" s="25" t="s">
        <v>42</v>
      </c>
      <c r="C130" s="25"/>
      <c r="D130" s="25"/>
      <c r="E130" s="25"/>
      <c r="F130" s="25"/>
    </row>
    <row r="131" spans="1:9" ht="34.5" customHeight="1">
      <c r="A131" s="27"/>
      <c r="B131" s="99" t="s">
        <v>230</v>
      </c>
      <c r="C131" s="99"/>
      <c r="D131" s="99"/>
      <c r="E131" s="99"/>
      <c r="F131" s="99"/>
      <c r="G131" s="99"/>
      <c r="H131" s="99"/>
      <c r="I131" s="99"/>
    </row>
    <row r="132" ht="15">
      <c r="A132" s="27"/>
    </row>
    <row r="133" spans="1:5" ht="15">
      <c r="A133" s="39" t="s">
        <v>30</v>
      </c>
      <c r="B133" s="25" t="s">
        <v>43</v>
      </c>
      <c r="C133" s="25"/>
      <c r="D133" s="25"/>
      <c r="E133" s="25"/>
    </row>
    <row r="134" spans="2:9" ht="15">
      <c r="B134" s="96" t="s">
        <v>44</v>
      </c>
      <c r="C134" s="96"/>
      <c r="D134" s="96"/>
      <c r="E134" s="96"/>
      <c r="F134" s="96"/>
      <c r="G134" s="96"/>
      <c r="H134" s="96"/>
      <c r="I134" s="96"/>
    </row>
    <row r="136" spans="6:8" ht="15">
      <c r="F136" s="88" t="s">
        <v>214</v>
      </c>
      <c r="H136" s="88" t="s">
        <v>215</v>
      </c>
    </row>
    <row r="137" spans="2:8" ht="15">
      <c r="B137" s="11" t="s">
        <v>12</v>
      </c>
      <c r="D137" s="25"/>
      <c r="F137" s="67" t="s">
        <v>10</v>
      </c>
      <c r="H137" s="67" t="s">
        <v>10</v>
      </c>
    </row>
    <row r="138" spans="2:8" ht="15">
      <c r="B138" s="11" t="s">
        <v>45</v>
      </c>
      <c r="F138" s="12">
        <f>'BS'!D45</f>
        <v>35645.34751</v>
      </c>
      <c r="H138" s="12">
        <v>0</v>
      </c>
    </row>
    <row r="139" spans="6:8" ht="15">
      <c r="F139" s="12"/>
      <c r="H139" s="12"/>
    </row>
    <row r="140" spans="2:8" ht="15">
      <c r="B140" s="11" t="s">
        <v>46</v>
      </c>
      <c r="F140" s="12">
        <f>'BS'!D39</f>
        <v>29.887600000009115</v>
      </c>
      <c r="H140" s="12">
        <v>34500</v>
      </c>
    </row>
    <row r="141" spans="6:8" ht="15.75" thickBot="1">
      <c r="F141" s="13">
        <f>SUM(F138:F140)</f>
        <v>35675.23511000001</v>
      </c>
      <c r="H141" s="13">
        <f>SUM(H138:H140)</f>
        <v>34500</v>
      </c>
    </row>
    <row r="142" spans="6:9" ht="15">
      <c r="F142" s="12" t="s">
        <v>12</v>
      </c>
      <c r="G142" s="12"/>
      <c r="H142" s="12"/>
      <c r="I142" s="12"/>
    </row>
    <row r="143" spans="1:7" ht="15">
      <c r="A143" s="39" t="s">
        <v>31</v>
      </c>
      <c r="B143" s="25" t="s">
        <v>94</v>
      </c>
      <c r="C143" s="25"/>
      <c r="D143" s="25"/>
      <c r="E143" s="25"/>
      <c r="F143" s="25"/>
      <c r="G143" s="25"/>
    </row>
    <row r="144" spans="2:9" ht="15">
      <c r="B144" s="96" t="s">
        <v>155</v>
      </c>
      <c r="C144" s="96"/>
      <c r="D144" s="96"/>
      <c r="E144" s="96"/>
      <c r="F144" s="96"/>
      <c r="G144" s="96"/>
      <c r="H144" s="96"/>
      <c r="I144" s="96"/>
    </row>
    <row r="146" spans="1:6" ht="15">
      <c r="A146" s="39" t="s">
        <v>33</v>
      </c>
      <c r="B146" s="25" t="s">
        <v>95</v>
      </c>
      <c r="C146" s="25"/>
      <c r="D146" s="25"/>
      <c r="E146" s="25"/>
      <c r="F146" s="25"/>
    </row>
    <row r="147" spans="2:9" ht="35.25" customHeight="1">
      <c r="B147" s="98" t="s">
        <v>229</v>
      </c>
      <c r="C147" s="98"/>
      <c r="D147" s="98"/>
      <c r="E147" s="98"/>
      <c r="F147" s="98"/>
      <c r="G147" s="98"/>
      <c r="H147" s="98"/>
      <c r="I147" s="98"/>
    </row>
    <row r="149" spans="1:2" ht="15">
      <c r="A149" s="39" t="s">
        <v>34</v>
      </c>
      <c r="B149" s="25" t="s">
        <v>60</v>
      </c>
    </row>
    <row r="150" spans="1:9" ht="15">
      <c r="A150" s="67"/>
      <c r="B150" s="96" t="s">
        <v>182</v>
      </c>
      <c r="C150" s="96"/>
      <c r="D150" s="96"/>
      <c r="E150" s="96"/>
      <c r="F150" s="96"/>
      <c r="G150" s="96"/>
      <c r="H150" s="96"/>
      <c r="I150" s="96"/>
    </row>
    <row r="151" ht="15">
      <c r="A151" s="67"/>
    </row>
    <row r="152" spans="1:5" ht="15">
      <c r="A152" s="39" t="s">
        <v>35</v>
      </c>
      <c r="B152" s="25" t="s">
        <v>244</v>
      </c>
      <c r="C152" s="25"/>
      <c r="D152" s="25"/>
      <c r="E152" s="25"/>
    </row>
    <row r="153" spans="6:8" ht="15">
      <c r="F153" s="36" t="s">
        <v>254</v>
      </c>
      <c r="H153" s="36" t="s">
        <v>99</v>
      </c>
    </row>
    <row r="154" spans="6:8" ht="15">
      <c r="F154" s="56"/>
      <c r="H154" s="56"/>
    </row>
    <row r="155" spans="2:8" ht="15">
      <c r="B155" s="11" t="s">
        <v>255</v>
      </c>
      <c r="D155" s="37"/>
      <c r="F155" s="57">
        <f>61919011/1000</f>
        <v>61919.011</v>
      </c>
      <c r="G155" s="52"/>
      <c r="H155" s="57">
        <f>61919011/1000</f>
        <v>61919.011</v>
      </c>
    </row>
    <row r="156" spans="2:8" ht="15">
      <c r="B156" s="11" t="s">
        <v>256</v>
      </c>
      <c r="C156" s="25"/>
      <c r="F156" s="38">
        <f>'P&amp;L'!D34</f>
        <v>-4963.67391</v>
      </c>
      <c r="G156" s="42"/>
      <c r="H156" s="38">
        <f>'P&amp;L'!G34</f>
        <v>-7355.673909999999</v>
      </c>
    </row>
    <row r="157" spans="1:8" ht="15">
      <c r="A157" s="67"/>
      <c r="B157" s="11" t="s">
        <v>135</v>
      </c>
      <c r="C157" s="25"/>
      <c r="F157" s="51">
        <f>+'P&amp;L'!D46</f>
        <v>-8.016398698299392</v>
      </c>
      <c r="G157" s="43"/>
      <c r="H157" s="51">
        <f>'P&amp;L'!G46</f>
        <v>-11.879510182657986</v>
      </c>
    </row>
    <row r="158" spans="1:3" ht="15">
      <c r="A158" s="67"/>
      <c r="C158" s="25"/>
    </row>
    <row r="159" ht="4.5" customHeight="1"/>
    <row r="160" spans="1:4" ht="15">
      <c r="A160" s="76" t="s">
        <v>61</v>
      </c>
      <c r="B160" s="25"/>
      <c r="C160" s="25"/>
      <c r="D160" s="25"/>
    </row>
    <row r="161" spans="1:4" ht="15">
      <c r="A161" s="76" t="s">
        <v>62</v>
      </c>
      <c r="B161" s="25"/>
      <c r="C161" s="25"/>
      <c r="D161" s="25"/>
    </row>
    <row r="162" spans="1:4" ht="15">
      <c r="A162" s="67"/>
      <c r="B162" s="25"/>
      <c r="C162" s="25"/>
      <c r="D162" s="25"/>
    </row>
    <row r="163" spans="1:4" ht="15">
      <c r="A163" s="67"/>
      <c r="B163" s="25"/>
      <c r="C163" s="25"/>
      <c r="D163" s="25"/>
    </row>
    <row r="164" spans="1:4" ht="15">
      <c r="A164" s="76" t="s">
        <v>63</v>
      </c>
      <c r="B164" s="25"/>
      <c r="C164" s="25"/>
      <c r="D164" s="25"/>
    </row>
    <row r="165" spans="1:4" ht="15">
      <c r="A165" s="76" t="s">
        <v>97</v>
      </c>
      <c r="B165" s="25"/>
      <c r="C165" s="25"/>
      <c r="D165" s="25"/>
    </row>
    <row r="166" spans="1:4" ht="15">
      <c r="A166" s="76" t="s">
        <v>137</v>
      </c>
      <c r="B166" s="25"/>
      <c r="C166" s="25"/>
      <c r="D166" s="25"/>
    </row>
    <row r="167" spans="1:4" ht="15">
      <c r="A167" s="76"/>
      <c r="B167" s="25"/>
      <c r="C167" s="25"/>
      <c r="D167" s="25"/>
    </row>
    <row r="168" ht="15">
      <c r="A168" s="76" t="s">
        <v>64</v>
      </c>
    </row>
    <row r="169" ht="15">
      <c r="A169" s="59" t="s">
        <v>228</v>
      </c>
    </row>
  </sheetData>
  <mergeCells count="37">
    <mergeCell ref="B14:I14"/>
    <mergeCell ref="A4:I4"/>
    <mergeCell ref="A5:I5"/>
    <mergeCell ref="B10:I10"/>
    <mergeCell ref="B12:I12"/>
    <mergeCell ref="B36:I36"/>
    <mergeCell ref="B39:I39"/>
    <mergeCell ref="B42:I42"/>
    <mergeCell ref="B45:I45"/>
    <mergeCell ref="B48:I48"/>
    <mergeCell ref="B51:I51"/>
    <mergeCell ref="B55:I55"/>
    <mergeCell ref="B57:I57"/>
    <mergeCell ref="B69:I69"/>
    <mergeCell ref="B72:I72"/>
    <mergeCell ref="B75:I75"/>
    <mergeCell ref="B78:I78"/>
    <mergeCell ref="B81:I81"/>
    <mergeCell ref="B86:I86"/>
    <mergeCell ref="B83:I83"/>
    <mergeCell ref="B91:I91"/>
    <mergeCell ref="B93:I93"/>
    <mergeCell ref="B98:I98"/>
    <mergeCell ref="B100:I100"/>
    <mergeCell ref="B105:I105"/>
    <mergeCell ref="B95:I95"/>
    <mergeCell ref="B102:I102"/>
    <mergeCell ref="B31:I31"/>
    <mergeCell ref="B33:I33"/>
    <mergeCell ref="B147:I147"/>
    <mergeCell ref="B150:I150"/>
    <mergeCell ref="B131:I131"/>
    <mergeCell ref="B134:I134"/>
    <mergeCell ref="B108:I108"/>
    <mergeCell ref="B125:I125"/>
    <mergeCell ref="B128:I128"/>
    <mergeCell ref="B144:I144"/>
  </mergeCells>
  <printOptions/>
  <pageMargins left="0.984251968503937" right="0.2362204724409449" top="0.5118110236220472" bottom="0.5118110236220472" header="0.5118110236220472" footer="0.5118110236220472"/>
  <pageSetup horizontalDpi="300" verticalDpi="300" orientation="portrait" paperSize="9" scale="80" r:id="rId1"/>
  <rowBreaks count="3" manualBreakCount="3">
    <brk id="53" max="8" man="1"/>
    <brk id="87" max="8" man="1"/>
    <brk id="132"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Accounts</dc:creator>
  <cp:keywords/>
  <dc:description/>
  <cp:lastModifiedBy>Wong Kok Fong</cp:lastModifiedBy>
  <cp:lastPrinted>2009-08-19T08:08:10Z</cp:lastPrinted>
  <dcterms:created xsi:type="dcterms:W3CDTF">2002-05-27T08:16:55Z</dcterms:created>
  <dcterms:modified xsi:type="dcterms:W3CDTF">2009-08-27T08:12:07Z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